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475" yWindow="-4335" windowWidth="19440" windowHeight="11580" tabRatio="878" activeTab="2"/>
  </bookViews>
  <sheets>
    <sheet name="Koptāme" sheetId="1" r:id="rId1"/>
    <sheet name="Kopsavilkums_Nr.1" sheetId="20" r:id="rId2"/>
    <sheet name="Būvlaukums 1-1" sheetId="38" r:id="rId3"/>
    <sheet name="Bēniņu pārsegums1-2" sheetId="25" r:id="rId4"/>
    <sheet name="Fasāde 1-3" sheetId="35" r:id="rId5"/>
    <sheet name="Cokols 1-4" sheetId="36" r:id="rId6"/>
    <sheet name="Durvis, logi 1-5" sheetId="42" r:id="rId7"/>
    <sheet name="Iekšējā apdare 1-6" sheetId="50" r:id="rId8"/>
    <sheet name="Pagraba griestu siltināšana 1-7" sheetId="51" r:id="rId9"/>
    <sheet name="kapnu telpas kosm 1-8" sheetId="52" r:id="rId10"/>
    <sheet name="Apkure 2-1" sheetId="47" r:id="rId11"/>
    <sheet name="Udensvads 2-2" sheetId="49" r:id="rId12"/>
  </sheets>
  <externalReferences>
    <externalReference r:id="rId13"/>
    <externalReference r:id="rId14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Print_Are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nosaukums">[1]P!$B$5:$B$325</definedName>
    <definedName name="P">#REF!</definedName>
    <definedName name="P_12">#REF!</definedName>
    <definedName name="_xlnm.Print_Titles" localSheetId="3">'Bēniņu pārsegums1-2'!$14:$14</definedName>
    <definedName name="_xlnm.Print_Titles" localSheetId="5">'Cokols 1-4'!$14:$14</definedName>
    <definedName name="_xlnm.Print_Titles" localSheetId="4">'Fasāde 1-3'!$14:$14</definedName>
    <definedName name="Projektname">#REF!</definedName>
    <definedName name="stundasLikme">[2]P!#REF!</definedName>
    <definedName name="stundasLikme_12">[2]P!#REF!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calcId="145621" fullPrecision="0" concurrentCalc="0"/>
</workbook>
</file>

<file path=xl/calcChain.xml><?xml version="1.0" encoding="utf-8"?>
<calcChain xmlns="http://schemas.openxmlformats.org/spreadsheetml/2006/main">
  <c r="E49" i="25" l="1"/>
  <c r="E50" i="25"/>
  <c r="E51" i="25"/>
  <c r="E52" i="25"/>
  <c r="E53" i="25"/>
  <c r="E54" i="25"/>
  <c r="E55" i="25"/>
  <c r="E57" i="25"/>
  <c r="E58" i="25"/>
  <c r="E59" i="25"/>
  <c r="E60" i="25"/>
  <c r="E61" i="25"/>
  <c r="E62" i="25"/>
  <c r="E63" i="25"/>
  <c r="E64" i="25"/>
  <c r="E65" i="25"/>
  <c r="E67" i="25"/>
  <c r="N71" i="25"/>
  <c r="N72" i="25"/>
  <c r="P72" i="25"/>
  <c r="P71" i="25"/>
  <c r="P73" i="25"/>
  <c r="E26" i="52"/>
  <c r="E27" i="52"/>
  <c r="E29" i="52"/>
  <c r="E31" i="52"/>
  <c r="E32" i="52"/>
  <c r="E34" i="52"/>
  <c r="E35" i="52"/>
  <c r="E36" i="52"/>
  <c r="E39" i="52"/>
  <c r="E41" i="52"/>
  <c r="E43" i="52"/>
  <c r="L71" i="25"/>
  <c r="M71" i="25"/>
  <c r="O71" i="25"/>
  <c r="E23" i="25"/>
  <c r="E25" i="25"/>
  <c r="E26" i="25"/>
  <c r="E31" i="25"/>
  <c r="E32" i="25"/>
  <c r="M73" i="25"/>
  <c r="N73" i="25"/>
  <c r="O73" i="25"/>
  <c r="E25" i="52"/>
  <c r="E24" i="52"/>
  <c r="E19" i="52"/>
  <c r="E16" i="52"/>
  <c r="C14" i="52"/>
  <c r="D14" i="52"/>
  <c r="E14" i="52"/>
  <c r="F14" i="52"/>
  <c r="G14" i="52"/>
  <c r="H14" i="52"/>
  <c r="I14" i="52"/>
  <c r="J14" i="52"/>
  <c r="K14" i="52"/>
  <c r="L14" i="52"/>
  <c r="M14" i="52"/>
  <c r="N14" i="52"/>
  <c r="O14" i="52"/>
  <c r="P14" i="52"/>
  <c r="A7" i="52"/>
  <c r="A6" i="52"/>
  <c r="A5" i="52"/>
  <c r="A4" i="52"/>
  <c r="E16" i="51"/>
  <c r="E18" i="51"/>
  <c r="E19" i="51"/>
  <c r="E20" i="51"/>
  <c r="E21" i="51"/>
  <c r="E22" i="51"/>
  <c r="E23" i="51"/>
  <c r="E24" i="51"/>
  <c r="E26" i="51"/>
  <c r="E28" i="51"/>
  <c r="E29" i="51"/>
  <c r="E16" i="50"/>
  <c r="E17" i="50"/>
  <c r="E18" i="50"/>
  <c r="E22" i="50"/>
  <c r="E25" i="50"/>
  <c r="E26" i="50"/>
  <c r="E27" i="50"/>
  <c r="E28" i="50"/>
  <c r="E29" i="50"/>
  <c r="E30" i="50"/>
  <c r="E20" i="36"/>
  <c r="E21" i="36"/>
  <c r="E22" i="36"/>
  <c r="E23" i="36"/>
  <c r="E25" i="36"/>
  <c r="E27" i="36"/>
  <c r="E28" i="36"/>
  <c r="E29" i="36"/>
  <c r="E30" i="36"/>
  <c r="E31" i="36"/>
  <c r="E32" i="36"/>
  <c r="E33" i="36"/>
  <c r="E34" i="36"/>
  <c r="E35" i="36"/>
  <c r="E36" i="36"/>
  <c r="E45" i="36"/>
  <c r="E48" i="36"/>
  <c r="E19" i="35"/>
  <c r="E20" i="35"/>
  <c r="E22" i="35"/>
  <c r="E23" i="35"/>
  <c r="E25" i="35"/>
  <c r="E26" i="35"/>
  <c r="E27" i="35"/>
  <c r="E28" i="35"/>
  <c r="E29" i="35"/>
  <c r="E31" i="35"/>
  <c r="E32" i="35"/>
  <c r="E33" i="35"/>
  <c r="E35" i="35"/>
  <c r="E37" i="35"/>
  <c r="E39" i="35"/>
  <c r="E40" i="35"/>
  <c r="E42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9" i="35"/>
  <c r="E60" i="35"/>
  <c r="E61" i="35"/>
  <c r="E62" i="35"/>
  <c r="E64" i="35"/>
  <c r="E67" i="35"/>
  <c r="E68" i="35"/>
  <c r="E71" i="35"/>
  <c r="E72" i="35"/>
  <c r="N75" i="35"/>
  <c r="P75" i="35"/>
  <c r="P76" i="35"/>
  <c r="M76" i="35"/>
  <c r="N76" i="35"/>
  <c r="O76" i="35"/>
  <c r="A73" i="35"/>
  <c r="A27" i="51"/>
  <c r="C14" i="51"/>
  <c r="D14" i="51"/>
  <c r="E14" i="51"/>
  <c r="F14" i="51"/>
  <c r="G14" i="51"/>
  <c r="H14" i="51"/>
  <c r="I14" i="51"/>
  <c r="J14" i="51"/>
  <c r="K14" i="51"/>
  <c r="L14" i="51"/>
  <c r="M14" i="51"/>
  <c r="N14" i="51"/>
  <c r="O14" i="51"/>
  <c r="P14" i="51"/>
  <c r="A7" i="51"/>
  <c r="A6" i="51"/>
  <c r="A5" i="51"/>
  <c r="A4" i="51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P14" i="50"/>
  <c r="A7" i="50"/>
  <c r="A6" i="50"/>
  <c r="A5" i="50"/>
  <c r="A4" i="50"/>
  <c r="A61" i="35"/>
  <c r="A35" i="35"/>
  <c r="A38" i="35"/>
  <c r="A41" i="35"/>
  <c r="A46" i="35"/>
  <c r="A50" i="35"/>
  <c r="A53" i="35"/>
  <c r="A56" i="35"/>
  <c r="C14" i="49"/>
  <c r="D14" i="49"/>
  <c r="E14" i="49"/>
  <c r="F14" i="49"/>
  <c r="G14" i="49"/>
  <c r="H14" i="49"/>
  <c r="I14" i="49"/>
  <c r="J14" i="49"/>
  <c r="K14" i="49"/>
  <c r="L14" i="49"/>
  <c r="M14" i="49"/>
  <c r="N14" i="49"/>
  <c r="O14" i="49"/>
  <c r="P14" i="49"/>
  <c r="A7" i="49"/>
  <c r="A6" i="49"/>
  <c r="A5" i="49"/>
  <c r="A4" i="49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A7" i="47"/>
  <c r="A6" i="47"/>
  <c r="A5" i="47"/>
  <c r="A4" i="47"/>
  <c r="A25" i="38"/>
  <c r="A26" i="38"/>
  <c r="A18" i="35"/>
  <c r="A26" i="35"/>
  <c r="A7" i="42"/>
  <c r="A7" i="36"/>
  <c r="A7" i="35"/>
  <c r="A7" i="25"/>
  <c r="A13" i="1"/>
  <c r="A14" i="1"/>
  <c r="A12" i="1"/>
  <c r="A16" i="20"/>
  <c r="A17" i="20"/>
  <c r="A18" i="20"/>
  <c r="A19" i="20"/>
  <c r="A18" i="36"/>
  <c r="A19" i="36"/>
  <c r="A20" i="36"/>
  <c r="A21" i="36"/>
  <c r="A28" i="36"/>
  <c r="A31" i="36"/>
  <c r="A36" i="36"/>
  <c r="A48" i="36"/>
  <c r="N81" i="35"/>
  <c r="N78" i="25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A6" i="42"/>
  <c r="A5" i="42"/>
  <c r="A4" i="42"/>
  <c r="A18" i="38"/>
  <c r="A2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A6" i="38"/>
  <c r="A5" i="38"/>
  <c r="A4" i="38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A6" i="36"/>
  <c r="A5" i="36"/>
  <c r="A4" i="36"/>
  <c r="N80" i="35"/>
  <c r="D80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O14" i="35"/>
  <c r="P14" i="35"/>
  <c r="L9" i="35"/>
  <c r="A6" i="35"/>
  <c r="A5" i="35"/>
  <c r="A4" i="35"/>
  <c r="N77" i="25"/>
  <c r="D77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L9" i="25"/>
  <c r="A6" i="25"/>
  <c r="A5" i="25"/>
  <c r="A4" i="25"/>
  <c r="A28" i="38"/>
</calcChain>
</file>

<file path=xl/sharedStrings.xml><?xml version="1.0" encoding="utf-8"?>
<sst xmlns="http://schemas.openxmlformats.org/spreadsheetml/2006/main" count="1247" uniqueCount="423">
  <si>
    <t>Vispārējie būvdarbi</t>
  </si>
  <si>
    <t>APSTIPRINU</t>
  </si>
  <si>
    <t>Z.v.</t>
  </si>
  <si>
    <t>Objekta nosaukums</t>
  </si>
  <si>
    <t xml:space="preserve"> Kopsavilkuma aprēķins pa darbu veidiem  Nr.1</t>
  </si>
  <si>
    <t xml:space="preserve"> </t>
  </si>
  <si>
    <t xml:space="preserve"> Par kopējo summu, </t>
  </si>
  <si>
    <t>Nr.                        p.k.</t>
  </si>
  <si>
    <t>Kods, tāmes Nr.</t>
  </si>
  <si>
    <t>Darbu veids</t>
  </si>
  <si>
    <t>Tai skaitā</t>
  </si>
  <si>
    <t xml:space="preserve">Darb-ietilpība (c/h)  </t>
  </si>
  <si>
    <t>Kopā:</t>
  </si>
  <si>
    <t>t.sk.darba aizsardzība</t>
  </si>
  <si>
    <t>Kods</t>
  </si>
  <si>
    <t>Darba nosaukums</t>
  </si>
  <si>
    <t>Vienības izmaksas</t>
  </si>
  <si>
    <t>Kopā uz visu apjomu</t>
  </si>
  <si>
    <t>k-ts</t>
  </si>
  <si>
    <t>1-1</t>
  </si>
  <si>
    <t>Nr. p. k.</t>
  </si>
  <si>
    <t>Mērvienība</t>
  </si>
  <si>
    <t>Daudzums</t>
  </si>
  <si>
    <t>Materiāli bez PVN</t>
  </si>
  <si>
    <t>Darbs bez soc.nod.</t>
  </si>
  <si>
    <t>Mehānismi bez PVN</t>
  </si>
  <si>
    <t>laika norma, c/h</t>
  </si>
  <si>
    <t>darbietilp., c/h</t>
  </si>
  <si>
    <t>KOPĀ:</t>
  </si>
  <si>
    <t>Materiālu, grunts apmaiņas un būvgružu transporta izdevumi</t>
  </si>
  <si>
    <t>Sastādīja:</t>
  </si>
  <si>
    <t>Pārbaudīja:</t>
  </si>
  <si>
    <t xml:space="preserve">  (paraksts un tā atšifrējums, datums)</t>
  </si>
  <si>
    <t>Lokālā tāme Nr. 1-1</t>
  </si>
  <si>
    <t>Ārējās stūra šinas ar sieta pagarinājumu</t>
  </si>
  <si>
    <t>obj.</t>
  </si>
  <si>
    <t xml:space="preserve"> Kopējā darbietilpība, c/h:</t>
  </si>
  <si>
    <t>kg</t>
  </si>
  <si>
    <t>08-00000</t>
  </si>
  <si>
    <t>m</t>
  </si>
  <si>
    <t>_________________________________</t>
  </si>
  <si>
    <t>(pasūtītāja paraksts un tā atšifrējums)</t>
  </si>
  <si>
    <t>N.p.k.</t>
  </si>
  <si>
    <t xml:space="preserve">KOPĒJĀ LĪGUMCENA </t>
  </si>
  <si>
    <t>Pavisam būvniecības izmaksas</t>
  </si>
  <si>
    <t>13-00000</t>
  </si>
  <si>
    <t>03-00000</t>
  </si>
  <si>
    <t>gb</t>
  </si>
  <si>
    <t>Vispārējie būvdarbi;  Kopsavilkuma aprēķins pa darbu veidiem  Nr.1</t>
  </si>
  <si>
    <t>Pievienotās vērtības nodoklis (21 %)</t>
  </si>
  <si>
    <t xml:space="preserve">Sastādīja: </t>
  </si>
  <si>
    <t>(vārds, uzvārds, paraksts un datums)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</si>
  <si>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</si>
  <si>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</si>
  <si>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</si>
  <si>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lig.c.</t>
  </si>
  <si>
    <t>Stūra profils ar sieta pagarinājumu</t>
  </si>
  <si>
    <t>Fasādes dekoratīvais apmetums</t>
  </si>
  <si>
    <t>Fasādes dekoratīvais krāsojums atbilstoši krāsu pasei</t>
  </si>
  <si>
    <t>mēn.</t>
  </si>
  <si>
    <t>Kopā bez PVN 21%</t>
  </si>
  <si>
    <t>02-00000</t>
  </si>
  <si>
    <t>Būvlaukums</t>
  </si>
  <si>
    <t>Žoga nomas izmaksas</t>
  </si>
  <si>
    <t>Inventārā žoga montāža-demontāža, vārtu izveidošana</t>
  </si>
  <si>
    <t>Būvlaukuma apsardze</t>
  </si>
  <si>
    <t>Pagaidu pieslēgums - elektroapgādei un ūdensapgādei</t>
  </si>
  <si>
    <t>Esošās ūdens novadīšanas joslas demontāža</t>
  </si>
  <si>
    <t>Esošo pamatu atrakšana</t>
  </si>
  <si>
    <t>Fasādes sastatņu montāža-demontāža</t>
  </si>
  <si>
    <t>Sastatņu nomas izmkasas</t>
  </si>
  <si>
    <t>Sastatņu aizsargsiets</t>
  </si>
  <si>
    <t>Fasādes vates iestrāde</t>
  </si>
  <si>
    <t>Ailu sānu malu dekoratīvais apmetums</t>
  </si>
  <si>
    <t>Ailu sānu malu dekoratīvais krāsojums atbilstoši krāsu pasei</t>
  </si>
  <si>
    <t>Ailu sānu malu apdare ar sietu iestrādātu līmjavas kārtā</t>
  </si>
  <si>
    <t>Būvtāfele un tās uzstādīšana</t>
  </si>
  <si>
    <t>21-00000</t>
  </si>
  <si>
    <t>1</t>
  </si>
  <si>
    <t>2</t>
  </si>
  <si>
    <t>darba samaksas likme, EUR/h</t>
  </si>
  <si>
    <t>darba alga, EUR</t>
  </si>
  <si>
    <t>materiālu cena, EUR</t>
  </si>
  <si>
    <t>mehānismi, EUR</t>
  </si>
  <si>
    <t>kopā, EUR</t>
  </si>
  <si>
    <t>summa, EUR</t>
  </si>
  <si>
    <t>Tāmes izmaksas, EUR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</si>
  <si>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</si>
  <si>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Palīgmateriāli</t>
  </si>
  <si>
    <t>Tiešās izmaksas kopā, EUR:</t>
  </si>
  <si>
    <t>Jumta remonts un siltināšana</t>
  </si>
  <si>
    <t>Lokālā tāme Nr. 1-2</t>
  </si>
  <si>
    <t>Fasāde</t>
  </si>
  <si>
    <t>Esošās fasādes virsmas attīrīšana un gruntēša</t>
  </si>
  <si>
    <t>Fasādes apdare ar sietu iestrādātu līmjavas kārtā</t>
  </si>
  <si>
    <t>Skārda palodžu demontāža</t>
  </si>
  <si>
    <t>Šuve siltinājums-logu bloks (pašbriestošā lenta)</t>
  </si>
  <si>
    <t>Ailu sānu malu apdare ar siltumizolācijas materiālu, pieslēguma logu un durvju blokam hermetizācija</t>
  </si>
  <si>
    <t>Esošā aprīkojuma demontāža no fasādes un montāža pēc rekonstrukcijas darbu pabeigšanas (numura zīme, karoga turētājs, gaismekļi, sarunu iekārtas, kodatslēgas u.c.)</t>
  </si>
  <si>
    <t>lig.cena</t>
  </si>
  <si>
    <t>Cokols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</si>
  <si>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</si>
  <si>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</si>
  <si>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</si>
  <si>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Smilts ar piegādi</t>
  </si>
  <si>
    <t>Būvbedres aizbēršana veicot blietēšanu pa kārtām un daļēju grunts nomaiņu (50% apjomā)</t>
  </si>
  <si>
    <t>Liekās grunts izvesšana un utilizācija</t>
  </si>
  <si>
    <t>14-00000</t>
  </si>
  <si>
    <t>Lokālā tāme Nr. 1-4</t>
  </si>
  <si>
    <t>Būvlaukuma sagatavošanas darbi</t>
  </si>
  <si>
    <t>Strādnieku vagoniņa nomas izmaksas</t>
  </si>
  <si>
    <t>Noliktava konteinera nomas izmaksas</t>
  </si>
  <si>
    <t>WC apkalpošana un noma</t>
  </si>
  <si>
    <t>Sadzīves telpu piegāde un pieslēgums komunikācijām, aizvesšana pēc būvdarbu veikšanas</t>
  </si>
  <si>
    <t>k-ti</t>
  </si>
  <si>
    <t>Būvgružu savākšana un izvesšana (10m3 konteineri)</t>
  </si>
  <si>
    <t>reisi</t>
  </si>
  <si>
    <t>1-2</t>
  </si>
  <si>
    <t>1-3</t>
  </si>
  <si>
    <t>1-4</t>
  </si>
  <si>
    <t>1-5</t>
  </si>
  <si>
    <t>Pašizlīdzinošā sastāva iestrāde lievenī</t>
  </si>
  <si>
    <t>Fasādes siltināšana un apdare</t>
  </si>
  <si>
    <t>Tāmes izmaksas (EUR)</t>
  </si>
  <si>
    <t>darba alga (EUR)</t>
  </si>
  <si>
    <t>materiāli (EUR)</t>
  </si>
  <si>
    <t xml:space="preserve">mehā-nismi (EUR)   </t>
  </si>
  <si>
    <t>1.Vispārējie būvdarbi</t>
  </si>
  <si>
    <t>2.speciālie būvdarbi</t>
  </si>
  <si>
    <t>Lokālā tāme Nr. 1-5</t>
  </si>
  <si>
    <t>2-1</t>
  </si>
  <si>
    <t>2-2</t>
  </si>
  <si>
    <t>Lokālā tāme Nr. 2-1</t>
  </si>
  <si>
    <t>Objekta izmaksas              ( EUR )</t>
  </si>
  <si>
    <t>Būvlaukuma sagatavošana</t>
  </si>
  <si>
    <t>Fasādes siltināsana un apdare</t>
  </si>
  <si>
    <t xml:space="preserve">Pasūtītāja būvniecības koptāme </t>
  </si>
  <si>
    <t>Cokols, ārtelpu atbalsta sieniņas, ieejas mezgli</t>
  </si>
  <si>
    <t>Esošo lieveņu betona virsmas un pakāpienu attīrīšana un gruntēšana</t>
  </si>
  <si>
    <t>Esošo durvju un logu bloku demontāža</t>
  </si>
  <si>
    <t>Durvju un logu bloku montāža</t>
  </si>
  <si>
    <t>Fasādes virsmas izlīdzināšana ar līmjavu, izdrupušo vietu remonts veicot bojāto ķieģeļu nomaiņu, izdrupuma vietu aizpildi ar javu un papildus sieta slāņa iestrādi</t>
  </si>
  <si>
    <t>Apkures siltķermeņu demontāža, jaunu montāža uzstādot termoregulējošos ventiļus</t>
  </si>
  <si>
    <t>Virspamata zonas  sieniņu novilkšana ar līmjavu un sieta iestrāde</t>
  </si>
  <si>
    <t>Cokola  dekoratīvais apmetums</t>
  </si>
  <si>
    <t>Cokola un  krāsojums atbilstoši krāsu pasei</t>
  </si>
  <si>
    <t>Pagaidu nojumes pie ieejām izgatavotas no koka un finiera.</t>
  </si>
  <si>
    <t>Ugunsdzēsēju stends, tā uzstādīšana</t>
  </si>
  <si>
    <t>gab.</t>
  </si>
  <si>
    <t>Objekta nosaukums: Energoefektivitātes paaugstināšana dzīvojamai mājai</t>
  </si>
  <si>
    <t>kompl.</t>
  </si>
  <si>
    <t>termostata galva (mehāniskā ar ciparu iedaļām, 2cauruļu sistēmām)</t>
  </si>
  <si>
    <t>Automātiskais atgaisotājs (pēdējā stāva radiatoriem)</t>
  </si>
  <si>
    <t>Cauruļu veidgabali, stiprinājumi, saskrūves u.c. palīgmateriāli</t>
  </si>
  <si>
    <t>Ēkas apkures maģistrāles.</t>
  </si>
  <si>
    <t>Izolācijas montāžas palīgmateriāli</t>
  </si>
  <si>
    <t>Lūkas</t>
  </si>
  <si>
    <t>Cauruļvada stiprinājumi</t>
  </si>
  <si>
    <t>Ugunsdrošas putas vai hermētiķis</t>
  </si>
  <si>
    <t>Komunikāciju šahtu atvēršana/aizvēršana</t>
  </si>
  <si>
    <t>Stāvvadu zemēšana</t>
  </si>
  <si>
    <t>Esošo cauruļvadu demontaža</t>
  </si>
  <si>
    <t>kompl</t>
  </si>
  <si>
    <t>m2</t>
  </si>
  <si>
    <t>vieta</t>
  </si>
  <si>
    <t>Ūdensvads un kanalizācija</t>
  </si>
  <si>
    <t>Ū1  sistēma</t>
  </si>
  <si>
    <t>T3, T4 sistēmas</t>
  </si>
  <si>
    <t>17-00000</t>
  </si>
  <si>
    <t>Lietus ūdens novadsistēmas demontāža</t>
  </si>
  <si>
    <t>Jumta dzegas apdares koka dēļu demontāža</t>
  </si>
  <si>
    <t>Bēniņu pārseguma attīrīšana</t>
  </si>
  <si>
    <t>Koka konstrukciju nostiprināšana un remonts</t>
  </si>
  <si>
    <t>m3</t>
  </si>
  <si>
    <t>palīgmateriāli</t>
  </si>
  <si>
    <t>Jumta norobežojošās un sniega aizsargbarjeras uzstādīšana</t>
  </si>
  <si>
    <t>Jaunas jumta dzegas apdares izveidošana no koka dēļiem, krāsotiem</t>
  </si>
  <si>
    <t>Laipu izbūve bēniņos</t>
  </si>
  <si>
    <t>Lietus ūdens novadsistēmas uzstādīšana</t>
  </si>
  <si>
    <t xml:space="preserve">m </t>
  </si>
  <si>
    <t>gab</t>
  </si>
  <si>
    <t>Jumta lūkas uzstādīšana</t>
  </si>
  <si>
    <t xml:space="preserve">Esošo azbesta cementa lokšņu jumta segumu ar latojumu demontāža </t>
  </si>
  <si>
    <t>Pretkondensāta plēves iesegšana pa spārēm, nodrošinot vēdspraugu</t>
  </si>
  <si>
    <t>Bezazbesta šīfera ierīkošana</t>
  </si>
  <si>
    <t>Latojums ierīkošana</t>
  </si>
  <si>
    <t>Betona jumta tīrīšana, rūpīga piesūcināšana virsmas ar ūdeni</t>
  </si>
  <si>
    <t>Betona jumta laukuma apstrāde ar Skrepa M600 sauso injekciju maisījumu (Penetron)</t>
  </si>
  <si>
    <t>Betona jumta laukuma apstrāde ar dziļi impregnējamo hidroizolācijas materiālu Penetron</t>
  </si>
  <si>
    <t>Stiklašķiedras sieta iestrāde līmjavās kartā</t>
  </si>
  <si>
    <t>PVC armēti stūri ar sietu</t>
  </si>
  <si>
    <t>tek.m</t>
  </si>
  <si>
    <t>Dekoratīvais apmetuma uzklāšana</t>
  </si>
  <si>
    <t>Griestu krāsošana</t>
  </si>
  <si>
    <t>Pieslēgums pie sienas</t>
  </si>
  <si>
    <t xml:space="preserve"> PLAKANĀ JUMTA REMONTS VIRS IEEJAS </t>
  </si>
  <si>
    <t>3</t>
  </si>
  <si>
    <t>4</t>
  </si>
  <si>
    <t>09-00000</t>
  </si>
  <si>
    <t>Čuguna radiatoru demontāža</t>
  </si>
  <si>
    <t>Cauruļvadu demontāža</t>
  </si>
  <si>
    <t>Objekta adrese:  Lāčplēša iela 17, Jelgava, LV-3002, KAD.NR.09000270187001</t>
  </si>
  <si>
    <t>Būves nosaukums:  Daudzdzīvokļu ēka</t>
  </si>
  <si>
    <t xml:space="preserve">Stūra profils ar sieta pagarinājumu </t>
  </si>
  <si>
    <t>Palodžu izgatavošana un montāža krāsots skārds</t>
  </si>
  <si>
    <t xml:space="preserve">Bēniņu pārseguma siltināšana  b=300mm </t>
  </si>
  <si>
    <t>5</t>
  </si>
  <si>
    <t>6</t>
  </si>
  <si>
    <t>7</t>
  </si>
  <si>
    <t>8</t>
  </si>
  <si>
    <t>9</t>
  </si>
  <si>
    <t>Balkonu apdare ar sietu iestrādātu līmjavas kārtā</t>
  </si>
  <si>
    <t xml:space="preserve">Balkona margu attīrīšana no rūsas, gruntēšana, krāsošana </t>
  </si>
  <si>
    <t>Balkona dekoratīvais krāsojums atbilstoši krāsu pasei</t>
  </si>
  <si>
    <t>Balkona margu apšūšana</t>
  </si>
  <si>
    <t>Balkonu laukumu slīpuma izveide</t>
  </si>
  <si>
    <t>Hidroizolacijas ierīkošana</t>
  </si>
  <si>
    <t>Masa grīdu izlīdzināšanai</t>
  </si>
  <si>
    <t>Valcprofila ierīkošana</t>
  </si>
  <si>
    <t>12-00000</t>
  </si>
  <si>
    <t>10</t>
  </si>
  <si>
    <t>11</t>
  </si>
  <si>
    <t>12</t>
  </si>
  <si>
    <t>13</t>
  </si>
  <si>
    <t>14</t>
  </si>
  <si>
    <t>Lokālā tāme Nr. 2-2</t>
  </si>
  <si>
    <t>14-00001</t>
  </si>
  <si>
    <t>Betona reņu ierīkošana</t>
  </si>
  <si>
    <t>Iekšējā apdare</t>
  </si>
  <si>
    <t>Lokālā tāme Nr. 1-6</t>
  </si>
  <si>
    <t>Jaunu PVC konstrukcijas logu  bloku montāža, veicot ailas hermetizācijas lentu montāžu  (jauno logu konstrukcijas kopējā U≤1,1 (W/m2 K))</t>
  </si>
  <si>
    <t>L-1 logu bloks (1440x1300)</t>
  </si>
  <si>
    <t>L-2 logu bloks (1960x1300)</t>
  </si>
  <si>
    <t>L-3 logu bloks (1310x1300)</t>
  </si>
  <si>
    <t>L-4 logu bloks ar balkona durvīm (2090x2100)</t>
  </si>
  <si>
    <t>L-5 logu bloks ar balkona durvīm (2090x2100)</t>
  </si>
  <si>
    <t>L-6 logu bloks (2250x700)</t>
  </si>
  <si>
    <t>L-7 logu bloks (900x600)</t>
  </si>
  <si>
    <t>L-8 logu bloks (500x600)</t>
  </si>
  <si>
    <t>10-00000</t>
  </si>
  <si>
    <t>Sienu apdares atjaunošana pēc radiatoru, cauruļu demontāžas un to montāžas</t>
  </si>
  <si>
    <t>t.m.</t>
  </si>
  <si>
    <t xml:space="preserve">Iekšējo ailu apmetuma atjaunošana </t>
  </si>
  <si>
    <t>Iekšējo ailu gruntēšana un špaktelēšana</t>
  </si>
  <si>
    <t xml:space="preserve">Iekšējo ailu krāsošana ar lateksa krāsām </t>
  </si>
  <si>
    <t>l</t>
  </si>
  <si>
    <t>Loga aiļu apdare</t>
  </si>
  <si>
    <t>Iekšējo palodžu montaža b=350</t>
  </si>
  <si>
    <t>Sarga konteinera nomas izmaksas</t>
  </si>
  <si>
    <t>1-6</t>
  </si>
  <si>
    <t>1-7</t>
  </si>
  <si>
    <t>Pagraba griestu siltināšana</t>
  </si>
  <si>
    <t>Vates iestrāde pagraba griestos</t>
  </si>
  <si>
    <t>Virsmas attīrīšana un gruntēša</t>
  </si>
  <si>
    <t>Apdare ar sietu iestrādātu līmjavas kārtā</t>
  </si>
  <si>
    <t>Dekoratīvais apmetums</t>
  </si>
  <si>
    <t>Lokālā tāme Nr. 1-7</t>
  </si>
  <si>
    <t>Pagraba griestu siltinašana</t>
  </si>
  <si>
    <t xml:space="preserve">Dekoratīvais krāsojums </t>
  </si>
  <si>
    <t>Lokālā tāme Nr. 1-3</t>
  </si>
  <si>
    <t>Ūdensvads</t>
  </si>
  <si>
    <t xml:space="preserve"> Kokmateriāli </t>
  </si>
  <si>
    <t>Pret degšanu un pūšanu apstrādāts kokmateriāls</t>
  </si>
  <si>
    <t>Naglas</t>
  </si>
  <si>
    <t>Bezazbesta šīferis Eternit vai ekvivalents</t>
  </si>
  <si>
    <t>Palīgmateriali</t>
  </si>
  <si>
    <t>Kokmateriāli</t>
  </si>
  <si>
    <t>Kokmaterials</t>
  </si>
  <si>
    <t>ISOVER FS30 minerālvate vai ekvivalents (λ≤0,037W/mK) b=150mm</t>
  </si>
  <si>
    <t>Dziļumgrunts vincents tifgrunt vai ekvivalents</t>
  </si>
  <si>
    <t>Līmjava SAKRET BAK vai ekvivalents</t>
  </si>
  <si>
    <t xml:space="preserve">Dībeļi wkret-met 10x200mm vai ekvivalents </t>
  </si>
  <si>
    <t>Siets dzeltens, 160g vai ekvivalents</t>
  </si>
  <si>
    <t>Zemapmetuma grunts SAKRET PG vai ekvivalents</t>
  </si>
  <si>
    <t>Apmetums SAKRET SBP vai ekvivalents</t>
  </si>
  <si>
    <t>Gunts krāsa Sadolin Sando Base vai ekvivalents</t>
  </si>
  <si>
    <t>Krāsa Sadolin Sando F vai ekvivalents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</si>
  <si>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</si>
  <si>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</si>
  <si>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</si>
  <si>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</si>
  <si>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</si>
  <si>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22-900-1200 Purmo compact vai ekvivalents</t>
  </si>
  <si>
    <t>Noslēgventilis (tauriņveida) DN15 (Ø1/2'')</t>
  </si>
  <si>
    <t>Termostatventilis divcauruļu sistēmām DN15 (Ø1/2'')</t>
  </si>
  <si>
    <t>Balansēšanas vārsts DN 15; Kvs=0,23m³/st.</t>
  </si>
  <si>
    <t>Balansēšanas vārsts DN 15; Kvs=0,63m³/st.</t>
  </si>
  <si>
    <t>Noslēgventilis DN15 (Ø1/2'')</t>
  </si>
  <si>
    <t>Noslēgventilis DN20 (Ø3/4'')</t>
  </si>
  <si>
    <t>Noslēgventilis DN32</t>
  </si>
  <si>
    <t>Noslēgventilis DN50</t>
  </si>
  <si>
    <t>Noslēgventilis izlaidei DN20</t>
  </si>
  <si>
    <t>Minerālvates izolācijas čaula, ar alum. atstarojošo slāni; s=50mm 21 (λ≤0,045W/mK) Paroc vai ekvivalents</t>
  </si>
  <si>
    <t>Minerālvates izolācijas čaula, ar alum. atstarojošo slāni; s=50mm 27 (λ≤0,045W/mK) Paroc vai ekvivalents</t>
  </si>
  <si>
    <t>Minerālvates izolācijas čaula, ar alum. atstarojošo slāni; s=50mm 34 (λ≤0,045W/mK) Paroc vai ekvivalents</t>
  </si>
  <si>
    <t>Minerālvates izolācijas čaula, ar alum. atstarojošo slāni; s=50mm 42 (λ≤0,045W/mK) Paroc vai ekvivalents</t>
  </si>
  <si>
    <t>Minerālvates izolācijas čaula, ar alum. atstarojošo slāni; s=50mm 48 (λ≤0,045W/mK) Paroc vai ekvivalents</t>
  </si>
  <si>
    <t>Minerālvates izolācijas čaula, ar alum. atstarojošo slāni; s=50mm 60 (λ≤0,045W/mK) Paroc vai ekvivalents</t>
  </si>
  <si>
    <t>Plastmasas PP-R/Al Fusiotherm Stabi SDR 7.4 caurule Ø40x5.5 vai ekvivalents</t>
  </si>
  <si>
    <t>Plastmasas PP-R/Al Fusiotherm Stabi SDR 7.4 caurule Ø32x4.5 vai ekvivalents</t>
  </si>
  <si>
    <t>Plastmasas PP-R/Al Fusiotherm Stabi SDR 7.4 caurule Ø25x2.5 vai ekvivalents</t>
  </si>
  <si>
    <t>Plastmasas PP-R/Al Fusiotherm Stabi SDR 7.4 caurules veidgabali vai ekvivalents</t>
  </si>
  <si>
    <t>Unipipe kompozītcaurule Ø20×2.25 ar veidgabaliem vai ekvivalents</t>
  </si>
  <si>
    <t>Unipipe kompozītcaurule Ø25×2.5 ar veidgabaliem vai ekvivalents</t>
  </si>
  <si>
    <t>Izolācija Armacell TUBOLIT DG TL-22/9-DG, grūti degoša vai ekvivalents</t>
  </si>
  <si>
    <t>Izolācija Armacell TUBOLIT DG TL-28/9-DG, grūti degoša vai ekvivalents</t>
  </si>
  <si>
    <t>Izolācija Armacell TUBOLIT DG TL-35/9-DG, grūti degoša vai ekvivalents</t>
  </si>
  <si>
    <t>Lodveida krāns DN15</t>
  </si>
  <si>
    <t>Lodveida krāns DN20</t>
  </si>
  <si>
    <t>Lodveida krāns DN25</t>
  </si>
  <si>
    <t>Lodveida krāns DN35</t>
  </si>
  <si>
    <t>Balansējošais vārsts DN15</t>
  </si>
  <si>
    <t>Izolācija Armacell TUBOLIT DG TL-40/9-DG, grūti degoša vai ekvivalents</t>
  </si>
  <si>
    <t>Grunts vincents tifgrunt vai ekvivalents</t>
  </si>
  <si>
    <t>Ģipsa apmetums Knauf rotband vai ekvivalents</t>
  </si>
  <si>
    <t>Sienu gruntēšana un apmešana (vincents tifgrunt, Knauf rotband vai ekvivalents)</t>
  </si>
  <si>
    <t>Vetonit LR vai ekvivalents</t>
  </si>
  <si>
    <t>Smilšpapīrs</t>
  </si>
  <si>
    <t>Grunts vincents betongrunt vai ekvivalents</t>
  </si>
  <si>
    <t>Ūdens emulsija  SADOLIN BINDO 7 vai ekvivalents</t>
  </si>
  <si>
    <t>Sienu špaktelēšana, slīpēšana (Vetonit LR vai ekvivalents)</t>
  </si>
  <si>
    <t>Sienu gruntēšana un krāsošana (Ūdens emulsija tonēta SADOLIN BINDO 7 vai ekvivalents)</t>
  </si>
  <si>
    <t>Putupolistirols Tenapors supra EPS-120 vai ekvivalents λ≤0,041W/mK b=150mm</t>
  </si>
  <si>
    <t>Līmjava SAKRET BAK vai ekvivalentsLīmjava</t>
  </si>
  <si>
    <t>Bituma bāzes hidroizolāciju/līmi bez šķīdinātājiem TechnoNICOL vai ekvivalents</t>
  </si>
  <si>
    <t>Gunts krāsa HANSA SILICAT PRIMIER vai ekvivalents</t>
  </si>
  <si>
    <t>Tonēta cokola krāsa HANSA SOKKEL vai ekvivalents</t>
  </si>
  <si>
    <t>Epasit mineral dicht ds vai ekvivalents</t>
  </si>
  <si>
    <t xml:space="preserve">Dībeļi wkret-met 10x260mm vai ekvivalents </t>
  </si>
  <si>
    <t>Cokola profils ar lāseni 200mm</t>
  </si>
  <si>
    <t>Zemapmetuma grunts SAKRET PG</t>
  </si>
  <si>
    <t>Apmetums SAKRET SBP</t>
  </si>
  <si>
    <t>ISOVER FS30 minerālvate vai ekvivalents λ≤0,037W/mK b=200mm</t>
  </si>
  <si>
    <t>ISOVER FS30 minerālvate vai ekvivalents  λ≤0,037W/mK b=30mm</t>
  </si>
  <si>
    <t xml:space="preserve">Dībeļi wkret-met 10x70mm vai ekvivalents </t>
  </si>
  <si>
    <t>Vincents betongrunt vai ekvivalents</t>
  </si>
  <si>
    <t>Magnezīta loksnes 1200/2300/10mm vai ekvivalents</t>
  </si>
  <si>
    <t>ELKATEK SD 100 difūzplēve vai ekvivalents</t>
  </si>
  <si>
    <t>Minerālvate ISOVER KT 37 vai ekvivalents 200mm (λ ≤ 0.037 W/(m•k))</t>
  </si>
  <si>
    <t>Minerālvate ISOVER KT 37 vai ekvivalents 100mm (λ ≤ 0.037 W/(m•k))</t>
  </si>
  <si>
    <t>Skrepa M600 vai ekvivalents</t>
  </si>
  <si>
    <t>Penetron vai ekvivalents</t>
  </si>
  <si>
    <t>Krāsa tonēta Sadolin Sando F vai ekvivalents</t>
  </si>
  <si>
    <t>Notekrenes BORGA vai ekvivalents 100mm</t>
  </si>
  <si>
    <t>Notekcaurules BORGA vai ekvivalents 100mm</t>
  </si>
  <si>
    <t>Akmensvate Rockwool Spodrock 50 vai ekvivalents 50mm</t>
  </si>
  <si>
    <t>Lietus ūdens novadsistēmas uzstādīšana BORGA vai ekvivalents</t>
  </si>
  <si>
    <t>Valcprofils ruukki vai ekvivalents</t>
  </si>
  <si>
    <t>15</t>
  </si>
  <si>
    <t>Ventilācijas kanālu tīrīšana</t>
  </si>
  <si>
    <t>Skārda lāseņu ierīkošana balkoniem</t>
  </si>
  <si>
    <t>Drenējoša slāņa izveide</t>
  </si>
  <si>
    <t>Rupjas smilts</t>
  </si>
  <si>
    <t>Sagataves kartas uzveide</t>
  </si>
  <si>
    <t>31-00000</t>
  </si>
  <si>
    <t>Borta akmens montāža</t>
  </si>
  <si>
    <t>Bruģis 198x98x60</t>
  </si>
  <si>
    <t>Amortizējošā lenta</t>
  </si>
  <si>
    <t>Grants izsija 50mm</t>
  </si>
  <si>
    <t>Šķembas  frakcija 0-40 50mm</t>
  </si>
  <si>
    <t>Šķembas  frakcija 40-70 100mm</t>
  </si>
  <si>
    <t>Segumu demontāža ap ēku papildus 1.0 m platumā, lai nodrošinātu vietu cokola apdares darbu veikšanai (Skatīt skaidrojošo aprakstu COKOLS bilde Nr.1)</t>
  </si>
  <si>
    <t>Caurumu izkalšana caurulēm (skatīt AVK rasējumus)</t>
  </si>
  <si>
    <t>D-3 koka durvju bloks(1000x1950)</t>
  </si>
  <si>
    <t>D-2 terauda durvju bloks  (1000x2200)</t>
  </si>
  <si>
    <t>D-1 terauda durvju bloks  (1000x2200)</t>
  </si>
  <si>
    <t>Jaunu koka un tērauda durvju bloka uzstādīšana (ar Uw ≤ 1,6 W/(m2K))</t>
  </si>
  <si>
    <t>Sistēmas ieregulēšanas un balansēšanas darbi</t>
  </si>
  <si>
    <t>Lokālā tāme Nr. 1-8</t>
  </si>
  <si>
    <t>Durvju un logu aplīmēšana ar plēvi</t>
  </si>
  <si>
    <t>Plēve</t>
  </si>
  <si>
    <t>Līmlenta</t>
  </si>
  <si>
    <t>Kāpņu nosegšana ar plēvi</t>
  </si>
  <si>
    <t>Griestu mazgāšana</t>
  </si>
  <si>
    <t>Krīta seguma mazgāšana no sienas</t>
  </si>
  <si>
    <t>Griestu sagatavošana krāsošanai</t>
  </si>
  <si>
    <t>Špakteļķite</t>
  </si>
  <si>
    <t>Ūdens emulsija balta sadolin inetak 2 vai ekvivalents</t>
  </si>
  <si>
    <t>Dziļumgrunts vincents betongrunt vai ekvivalents</t>
  </si>
  <si>
    <t>Rotband vai ekvivalents</t>
  </si>
  <si>
    <t>Sienu sagatavošana krāsošanai</t>
  </si>
  <si>
    <t>Sienu krāsošana</t>
  </si>
  <si>
    <t>Ūdens emulsija tonēta sadolin bindo 3 vai ekvivalents</t>
  </si>
  <si>
    <t>Malas pie kāpnēm krāsošana</t>
  </si>
  <si>
    <t>Alkīda krāsa tonēta</t>
  </si>
  <si>
    <t>Kāpņu pakāpienu un laukumu krāsošana</t>
  </si>
  <si>
    <t xml:space="preserve">Margu attīrīšana no rūsas, gruntēšana, krāsošana </t>
  </si>
  <si>
    <t>Jaunu lenteru ierīkošana</t>
  </si>
  <si>
    <t>16</t>
  </si>
  <si>
    <t xml:space="preserve">Elektro skapju attīrīšana no rūsas, gruntēšana, krāsošana </t>
  </si>
  <si>
    <t>17</t>
  </si>
  <si>
    <t xml:space="preserve">Kāpņu uz jumta attīrīšana no rūsas, gruntēšana, krāsošana </t>
  </si>
  <si>
    <t>kapņu telpas kosmetiskais remonts</t>
  </si>
  <si>
    <t>Kapnu telpas kosmetiskais remonts</t>
  </si>
  <si>
    <t>1-8</t>
  </si>
  <si>
    <t>Bēniņu lūkas uzstādīšana LU-2 800x800</t>
  </si>
  <si>
    <t>Skursteņu jumtiņu ierīkošana</t>
  </si>
  <si>
    <t>Drošības barjeras bez sniega aiztures ierīkošana (Zn)</t>
  </si>
  <si>
    <t>18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</si>
  <si>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</si>
  <si>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</si>
  <si>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</si>
  <si>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rFont val="Times New Roman"/>
        <family val="1"/>
      </rPr>
      <t>3</t>
    </r>
  </si>
  <si>
    <t>2018. gada  _______. __________________</t>
  </si>
  <si>
    <t xml:space="preserve">Virsizdevumi </t>
  </si>
  <si>
    <t xml:space="preserve">Peļņa </t>
  </si>
  <si>
    <t>Tāme sastādīta 2018.gada tirgus cenās, pamatojoties uz Inventrizācijas lietu, Tehniskās apsekošanas atzinuma un Energosertifikātu</t>
  </si>
  <si>
    <t>Bruģēšanas darbi</t>
  </si>
  <si>
    <t>Alumīnija stūri</t>
  </si>
  <si>
    <t>Sienu izlīdzināšana (plakne)</t>
  </si>
  <si>
    <t>Divkomponentu nodilumizturīga  tonēta krāsa betonam</t>
  </si>
  <si>
    <t>Ēkas apkures sistēma</t>
  </si>
  <si>
    <t>Tērauda presējamā caurule DN 15 - ∅ 18x1.2</t>
  </si>
  <si>
    <t>Tērauda presējamā caurule DN 20 - ∅ 22x1.5</t>
  </si>
  <si>
    <t xml:space="preserve">Tērauda presējamā caurule DN 15 </t>
  </si>
  <si>
    <t>Tērauda presējamā caurule DN 20</t>
  </si>
  <si>
    <t xml:space="preserve">Tērauda presējamā caurule DN 25 </t>
  </si>
  <si>
    <t>Tērauda presējamā caurule DN 32</t>
  </si>
  <si>
    <t>Tērauda presējamā caurule DN 40</t>
  </si>
  <si>
    <t>Tērauda presējamā caurule DN 50</t>
  </si>
  <si>
    <t>Siltuma maksas sadalītāji (alokatori)</t>
  </si>
  <si>
    <t xml:space="preserve">Dvieļu žāvētājs ar veidgabaliem  </t>
  </si>
  <si>
    <t xml:space="preserve">Darba devēja sociālais nodoklis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</si>
</sst>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\$_-;\-* #,##0\$_-;_-* &quot;-$&quot;_-;_-@_-"/>
    <numFmt numFmtId="165" formatCode="_-* #,##0.00\$_-;\-* #,##0.00\$_-;_-* \-??\$_-;_-@_-"/>
    <numFmt numFmtId="166" formatCode="_-* #,##0.00_-;\-* #,##0.00_-;_-* \-??_-;_-@_-"/>
    <numFmt numFmtId="167" formatCode="_(* #,##0.00_);_(* \(#,##0.00\);_(* \-??_);_(@_)"/>
    <numFmt numFmtId="168" formatCode="m&quot;ont&quot;h\ d&quot;, &quot;yyyy"/>
    <numFmt numFmtId="169" formatCode="_-* #,##0_-;\-* #,##0_-;_-* \-_-;_-@_-"/>
    <numFmt numFmtId="170" formatCode="#.00"/>
    <numFmt numFmtId="171" formatCode="#."/>
    <numFmt numFmtId="172" formatCode="&quot;See Note  &quot;#"/>
    <numFmt numFmtId="173" formatCode="_-\£* #,##0_-;&quot;-£&quot;* #,##0_-;_-\£* \-_-;_-@_-"/>
    <numFmt numFmtId="174" formatCode="_-\£* #,##0.00_-;&quot;-£&quot;* #,##0.00_-;_-\£* \-??_-;_-@_-"/>
    <numFmt numFmtId="175" formatCode="_-* #,##0.00\ _L_s_-;\-* #,##0.00\ _L_s_-;_-* \-??\ _L_s_-;_-@_-"/>
    <numFmt numFmtId="176" formatCode="&quot;Ls &quot;#,##0.00"/>
    <numFmt numFmtId="177" formatCode="#,##0.0"/>
    <numFmt numFmtId="178" formatCode="0.0"/>
  </numFmts>
  <fonts count="7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0"/>
      <name val="Arial Cyr"/>
      <family val="2"/>
      <charset val="204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Helv"/>
    </font>
    <font>
      <b/>
      <i/>
      <sz val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58"/>
      <name val="Times New Roman"/>
      <family val="1"/>
      <charset val="186"/>
    </font>
    <font>
      <sz val="10"/>
      <color indexed="14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64"/>
      <name val="Times New Roman"/>
      <family val="1"/>
      <charset val="186"/>
    </font>
    <font>
      <sz val="10"/>
      <color indexed="64"/>
      <name val="Times New Roman"/>
      <family val="1"/>
      <charset val="186"/>
    </font>
    <font>
      <sz val="8"/>
      <color indexed="64"/>
      <name val="Times New Roman"/>
      <family val="1"/>
      <charset val="186"/>
    </font>
    <font>
      <sz val="10"/>
      <name val="Arial Baltic"/>
      <charset val="204"/>
    </font>
    <font>
      <sz val="10"/>
      <color indexed="10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98">
    <xf numFmtId="0" fontId="0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4" fontId="37" fillId="0" borderId="0" applyFill="0" applyBorder="0" applyAlignment="0" applyProtection="0"/>
    <xf numFmtId="165" fontId="37" fillId="0" borderId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7" fillId="0" borderId="0" applyFill="0" applyBorder="0" applyAlignment="0" applyProtection="0"/>
    <xf numFmtId="166" fontId="37" fillId="0" borderId="0" applyFill="0" applyBorder="0" applyAlignment="0" applyProtection="0"/>
    <xf numFmtId="167" fontId="37" fillId="0" borderId="0" applyFill="0" applyBorder="0" applyAlignment="0" applyProtection="0"/>
    <xf numFmtId="0" fontId="3" fillId="0" borderId="3">
      <alignment textRotation="90"/>
    </xf>
    <xf numFmtId="0" fontId="3" fillId="0" borderId="3">
      <alignment textRotation="90"/>
    </xf>
    <xf numFmtId="168" fontId="9" fillId="0" borderId="0">
      <protection locked="0"/>
    </xf>
    <xf numFmtId="168" fontId="10" fillId="0" borderId="0">
      <protection locked="0"/>
    </xf>
    <xf numFmtId="169" fontId="37" fillId="0" borderId="0" applyFill="0" applyBorder="0" applyAlignment="0" applyProtection="0"/>
    <xf numFmtId="166" fontId="37" fillId="0" borderId="0" applyFill="0" applyBorder="0" applyAlignment="0" applyProtection="0"/>
    <xf numFmtId="0" fontId="11" fillId="0" borderId="0" applyNumberFormat="0"/>
    <xf numFmtId="0" fontId="12" fillId="0" borderId="0" applyNumberFormat="0" applyFill="0" applyBorder="0" applyAlignment="0" applyProtection="0"/>
    <xf numFmtId="170" fontId="9" fillId="0" borderId="0">
      <protection locked="0"/>
    </xf>
    <xf numFmtId="170" fontId="10" fillId="0" borderId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7" fillId="0" borderId="0">
      <protection locked="0"/>
    </xf>
    <xf numFmtId="171" fontId="18" fillId="0" borderId="0">
      <protection locked="0"/>
    </xf>
    <xf numFmtId="171" fontId="17" fillId="0" borderId="0">
      <protection locked="0"/>
    </xf>
    <xf numFmtId="171" fontId="18" fillId="0" borderId="0">
      <protection locked="0"/>
    </xf>
    <xf numFmtId="0" fontId="19" fillId="22" borderId="0"/>
    <xf numFmtId="0" fontId="20" fillId="23" borderId="0"/>
    <xf numFmtId="0" fontId="21" fillId="0" borderId="0"/>
    <xf numFmtId="0" fontId="23" fillId="0" borderId="0"/>
    <xf numFmtId="0" fontId="22" fillId="7" borderId="1" applyNumberFormat="0" applyAlignment="0" applyProtection="0"/>
    <xf numFmtId="0" fontId="24" fillId="0" borderId="7">
      <alignment vertical="center"/>
    </xf>
    <xf numFmtId="0" fontId="25" fillId="0" borderId="7">
      <alignment vertical="center"/>
    </xf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28" fillId="0" borderId="0"/>
    <xf numFmtId="0" fontId="2" fillId="0" borderId="0"/>
    <xf numFmtId="0" fontId="2" fillId="0" borderId="0"/>
    <xf numFmtId="0" fontId="41" fillId="0" borderId="0"/>
    <xf numFmtId="0" fontId="39" fillId="0" borderId="0"/>
    <xf numFmtId="0" fontId="44" fillId="0" borderId="0"/>
    <xf numFmtId="0" fontId="29" fillId="0" borderId="0" applyNumberFormat="0">
      <alignment horizontal="center"/>
    </xf>
    <xf numFmtId="0" fontId="30" fillId="20" borderId="9" applyNumberFormat="0" applyAlignment="0" applyProtection="0"/>
    <xf numFmtId="9" fontId="37" fillId="0" borderId="0" applyFill="0" applyBorder="0" applyAlignment="0" applyProtection="0"/>
    <xf numFmtId="0" fontId="31" fillId="0" borderId="0"/>
    <xf numFmtId="0" fontId="37" fillId="25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171" fontId="9" fillId="0" borderId="10">
      <protection locked="0"/>
    </xf>
    <xf numFmtId="172" fontId="33" fillId="0" borderId="0">
      <alignment horizontal="left"/>
    </xf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/>
    <xf numFmtId="175" fontId="37" fillId="0" borderId="0" applyFill="0" applyBorder="0" applyAlignment="0" applyProtection="0"/>
    <xf numFmtId="0" fontId="65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49" fontId="40" fillId="0" borderId="11" xfId="78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0" xfId="76" applyFont="1" applyFill="1" applyAlignment="1">
      <alignment horizontal="center"/>
    </xf>
    <xf numFmtId="0" fontId="37" fillId="0" borderId="0" xfId="76" applyFont="1" applyFill="1"/>
    <xf numFmtId="0" fontId="37" fillId="0" borderId="0" xfId="76" applyFont="1" applyFill="1" applyAlignment="1">
      <alignment horizontal="left"/>
    </xf>
    <xf numFmtId="0" fontId="37" fillId="0" borderId="0" xfId="76" applyFont="1" applyFill="1" applyAlignment="1">
      <alignment horizontal="right"/>
    </xf>
    <xf numFmtId="0" fontId="37" fillId="0" borderId="0" xfId="76" applyFont="1" applyFill="1" applyBorder="1"/>
    <xf numFmtId="0" fontId="37" fillId="0" borderId="0" xfId="79" applyFont="1" applyFill="1"/>
    <xf numFmtId="0" fontId="37" fillId="0" borderId="0" xfId="79" applyFont="1" applyFill="1" applyBorder="1" applyAlignment="1">
      <alignment horizontal="center"/>
    </xf>
    <xf numFmtId="0" fontId="37" fillId="0" borderId="0" xfId="79" applyFont="1" applyFill="1" applyBorder="1" applyAlignment="1">
      <alignment horizontal="right"/>
    </xf>
    <xf numFmtId="0" fontId="37" fillId="0" borderId="12" xfId="76" applyFont="1" applyFill="1" applyBorder="1" applyAlignment="1">
      <alignment horizontal="center"/>
    </xf>
    <xf numFmtId="1" fontId="37" fillId="0" borderId="12" xfId="76" applyNumberFormat="1" applyFont="1" applyFill="1" applyBorder="1" applyAlignment="1" applyProtection="1">
      <alignment horizontal="center" vertical="center" wrapText="1"/>
      <protection hidden="1"/>
    </xf>
    <xf numFmtId="0" fontId="37" fillId="0" borderId="12" xfId="75" applyFont="1" applyFill="1" applyBorder="1" applyAlignment="1">
      <alignment horizontal="center" vertical="center" wrapText="1"/>
    </xf>
    <xf numFmtId="0" fontId="37" fillId="0" borderId="12" xfId="75" applyFont="1" applyFill="1" applyBorder="1" applyAlignment="1">
      <alignment horizontal="left" vertical="center" wrapText="1"/>
    </xf>
    <xf numFmtId="4" fontId="37" fillId="0" borderId="12" xfId="76" applyNumberFormat="1" applyFont="1" applyFill="1" applyBorder="1" applyAlignment="1" applyProtection="1">
      <alignment horizontal="center" vertical="center" wrapText="1"/>
      <protection hidden="1"/>
    </xf>
    <xf numFmtId="4" fontId="37" fillId="0" borderId="0" xfId="76" applyNumberFormat="1" applyFont="1" applyFill="1"/>
    <xf numFmtId="0" fontId="35" fillId="0" borderId="12" xfId="76" applyFont="1" applyFill="1" applyBorder="1" applyAlignment="1">
      <alignment horizontal="left" vertical="center" wrapText="1"/>
    </xf>
    <xf numFmtId="0" fontId="37" fillId="0" borderId="12" xfId="76" applyNumberFormat="1" applyFont="1" applyFill="1" applyBorder="1" applyAlignment="1" applyProtection="1">
      <alignment horizontal="center"/>
      <protection hidden="1"/>
    </xf>
    <xf numFmtId="0" fontId="37" fillId="0" borderId="12" xfId="76" applyFont="1" applyFill="1" applyBorder="1" applyAlignment="1">
      <alignment horizontal="right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/>
    <xf numFmtId="0" fontId="37" fillId="0" borderId="0" xfId="75" applyFont="1" applyFill="1" applyBorder="1" applyAlignment="1"/>
    <xf numFmtId="0" fontId="37" fillId="0" borderId="12" xfId="0" applyFont="1" applyFill="1" applyBorder="1" applyAlignment="1">
      <alignment horizontal="right" wrapText="1"/>
    </xf>
    <xf numFmtId="4" fontId="37" fillId="0" borderId="12" xfId="76" applyNumberFormat="1" applyFont="1" applyFill="1" applyBorder="1" applyAlignment="1">
      <alignment horizontal="center" vertical="center" wrapText="1"/>
    </xf>
    <xf numFmtId="0" fontId="37" fillId="0" borderId="12" xfId="76" applyFont="1" applyFill="1" applyBorder="1" applyAlignment="1">
      <alignment horizontal="right" vertical="center" wrapText="1"/>
    </xf>
    <xf numFmtId="0" fontId="37" fillId="0" borderId="12" xfId="76" applyFont="1" applyFill="1" applyBorder="1"/>
    <xf numFmtId="0" fontId="37" fillId="0" borderId="12" xfId="76" applyFont="1" applyFill="1" applyBorder="1" applyAlignment="1">
      <alignment horizontal="left"/>
    </xf>
    <xf numFmtId="0" fontId="38" fillId="0" borderId="13" xfId="0" applyFont="1" applyBorder="1" applyAlignment="1">
      <alignment horizontal="center" vertical="center" wrapText="1"/>
    </xf>
    <xf numFmtId="176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4" fontId="38" fillId="0" borderId="0" xfId="0" applyNumberFormat="1" applyFont="1" applyAlignment="1">
      <alignment vertical="center"/>
    </xf>
    <xf numFmtId="3" fontId="38" fillId="0" borderId="0" xfId="0" applyNumberFormat="1" applyFont="1" applyFill="1" applyAlignment="1">
      <alignment horizontal="left" vertical="center"/>
    </xf>
    <xf numFmtId="0" fontId="38" fillId="0" borderId="13" xfId="0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4" fontId="38" fillId="0" borderId="13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horizontal="center" vertical="center"/>
    </xf>
    <xf numFmtId="4" fontId="38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4" fontId="40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2" fontId="45" fillId="0" borderId="1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2" fontId="45" fillId="0" borderId="12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right" vertical="center"/>
    </xf>
    <xf numFmtId="178" fontId="45" fillId="0" borderId="0" xfId="78" applyNumberFormat="1" applyFont="1" applyFill="1" applyBorder="1" applyAlignment="1">
      <alignment horizontal="center" vertical="center"/>
    </xf>
    <xf numFmtId="178" fontId="45" fillId="0" borderId="0" xfId="78" applyNumberFormat="1" applyFont="1" applyBorder="1" applyAlignment="1">
      <alignment vertical="center"/>
    </xf>
    <xf numFmtId="178" fontId="47" fillId="0" borderId="0" xfId="78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78" fontId="45" fillId="0" borderId="0" xfId="78" applyNumberFormat="1" applyFont="1" applyFill="1" applyBorder="1" applyAlignment="1">
      <alignment horizontal="left" vertical="center"/>
    </xf>
    <xf numFmtId="178" fontId="45" fillId="0" borderId="0" xfId="78" applyNumberFormat="1" applyFont="1" applyFill="1" applyBorder="1" applyAlignment="1">
      <alignment vertical="center"/>
    </xf>
    <xf numFmtId="49" fontId="48" fillId="0" borderId="0" xfId="78" applyNumberFormat="1" applyFont="1" applyBorder="1" applyAlignment="1">
      <alignment vertical="center"/>
    </xf>
    <xf numFmtId="178" fontId="45" fillId="0" borderId="0" xfId="78" applyNumberFormat="1" applyFont="1" applyBorder="1" applyAlignment="1">
      <alignment vertical="center" wrapText="1"/>
    </xf>
    <xf numFmtId="178" fontId="45" fillId="0" borderId="0" xfId="78" applyNumberFormat="1" applyFont="1" applyBorder="1" applyAlignment="1">
      <alignment horizontal="center" vertical="center"/>
    </xf>
    <xf numFmtId="2" fontId="45" fillId="0" borderId="0" xfId="78" applyNumberFormat="1" applyFont="1" applyBorder="1" applyAlignment="1">
      <alignment horizontal="center" vertical="center"/>
    </xf>
    <xf numFmtId="178" fontId="45" fillId="0" borderId="0" xfId="78" applyNumberFormat="1" applyFont="1" applyBorder="1" applyAlignment="1">
      <alignment horizontal="left" vertical="center"/>
    </xf>
    <xf numFmtId="2" fontId="48" fillId="0" borderId="0" xfId="78" applyNumberFormat="1" applyFont="1" applyFill="1" applyBorder="1" applyAlignment="1">
      <alignment horizontal="left" vertical="center"/>
    </xf>
    <xf numFmtId="0" fontId="45" fillId="0" borderId="0" xfId="78" applyFont="1" applyFill="1" applyBorder="1" applyAlignment="1">
      <alignment horizontal="left" vertical="center"/>
    </xf>
    <xf numFmtId="0" fontId="45" fillId="0" borderId="0" xfId="78" applyFont="1" applyFill="1" applyBorder="1" applyAlignment="1">
      <alignment horizontal="center" vertical="center"/>
    </xf>
    <xf numFmtId="49" fontId="48" fillId="0" borderId="0" xfId="78" applyNumberFormat="1" applyFont="1" applyBorder="1" applyAlignment="1">
      <alignment horizontal="center" vertical="center"/>
    </xf>
    <xf numFmtId="178" fontId="45" fillId="0" borderId="0" xfId="78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8" fontId="48" fillId="0" borderId="18" xfId="78" applyNumberFormat="1" applyFont="1" applyFill="1" applyBorder="1" applyAlignment="1">
      <alignment horizontal="left" vertical="center" wrapText="1"/>
    </xf>
    <xf numFmtId="2" fontId="45" fillId="0" borderId="18" xfId="78" applyNumberFormat="1" applyFont="1" applyFill="1" applyBorder="1" applyAlignment="1">
      <alignment horizontal="center" vertical="center"/>
    </xf>
    <xf numFmtId="1" fontId="45" fillId="0" borderId="12" xfId="78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vertical="center" wrapText="1"/>
    </xf>
    <xf numFmtId="0" fontId="50" fillId="0" borderId="12" xfId="0" applyFont="1" applyFill="1" applyBorder="1" applyAlignment="1">
      <alignment horizontal="center" vertical="center"/>
    </xf>
    <xf numFmtId="2" fontId="45" fillId="0" borderId="12" xfId="78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45" fillId="0" borderId="12" xfId="0" applyNumberFormat="1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4" fontId="53" fillId="0" borderId="12" xfId="0" applyNumberFormat="1" applyFont="1" applyFill="1" applyBorder="1" applyAlignment="1">
      <alignment horizontal="right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48" fillId="0" borderId="19" xfId="78" applyNumberFormat="1" applyFont="1" applyFill="1" applyBorder="1" applyAlignment="1">
      <alignment horizontal="center" vertical="center" wrapText="1"/>
    </xf>
    <xf numFmtId="178" fontId="48" fillId="0" borderId="20" xfId="78" applyNumberFormat="1" applyFont="1" applyFill="1" applyBorder="1" applyAlignment="1">
      <alignment horizontal="right" vertical="center" wrapText="1"/>
    </xf>
    <xf numFmtId="178" fontId="48" fillId="0" borderId="20" xfId="78" applyNumberFormat="1" applyFont="1" applyFill="1" applyBorder="1" applyAlignment="1">
      <alignment horizontal="center" vertical="center"/>
    </xf>
    <xf numFmtId="2" fontId="48" fillId="0" borderId="20" xfId="78" applyNumberFormat="1" applyFont="1" applyFill="1" applyBorder="1" applyAlignment="1">
      <alignment horizontal="center" vertical="center"/>
    </xf>
    <xf numFmtId="4" fontId="48" fillId="0" borderId="20" xfId="78" applyNumberFormat="1" applyFont="1" applyFill="1" applyBorder="1" applyAlignment="1">
      <alignment horizontal="right" vertical="center"/>
    </xf>
    <xf numFmtId="2" fontId="48" fillId="0" borderId="20" xfId="78" applyNumberFormat="1" applyFont="1" applyFill="1" applyBorder="1" applyAlignment="1">
      <alignment horizontal="right" vertical="center" wrapText="1"/>
    </xf>
    <xf numFmtId="178" fontId="48" fillId="0" borderId="0" xfId="78" applyNumberFormat="1" applyFont="1" applyFill="1" applyBorder="1" applyAlignment="1">
      <alignment vertical="center"/>
    </xf>
    <xf numFmtId="49" fontId="45" fillId="0" borderId="0" xfId="78" applyNumberFormat="1" applyFont="1" applyBorder="1" applyAlignment="1">
      <alignment vertical="center" wrapText="1"/>
    </xf>
    <xf numFmtId="178" fontId="45" fillId="0" borderId="0" xfId="78" applyNumberFormat="1" applyFont="1" applyFill="1" applyBorder="1" applyAlignment="1">
      <alignment horizontal="right" vertical="center"/>
    </xf>
    <xf numFmtId="10" fontId="45" fillId="26" borderId="0" xfId="78" applyNumberFormat="1" applyFont="1" applyFill="1" applyBorder="1" applyAlignment="1">
      <alignment horizontal="center" vertical="center"/>
    </xf>
    <xf numFmtId="2" fontId="45" fillId="0" borderId="18" xfId="78" applyNumberFormat="1" applyFont="1" applyFill="1" applyBorder="1" applyAlignment="1">
      <alignment horizontal="right" vertical="center"/>
    </xf>
    <xf numFmtId="2" fontId="45" fillId="0" borderId="18" xfId="78" applyNumberFormat="1" applyFont="1" applyBorder="1" applyAlignment="1">
      <alignment horizontal="right" vertical="center"/>
    </xf>
    <xf numFmtId="178" fontId="48" fillId="0" borderId="0" xfId="78" applyNumberFormat="1" applyFont="1" applyBorder="1" applyAlignment="1">
      <alignment vertical="center" wrapText="1"/>
    </xf>
    <xf numFmtId="178" fontId="48" fillId="0" borderId="0" xfId="78" applyNumberFormat="1" applyFont="1" applyBorder="1" applyAlignment="1">
      <alignment horizontal="right" vertical="center"/>
    </xf>
    <xf numFmtId="2" fontId="45" fillId="0" borderId="12" xfId="78" applyNumberFormat="1" applyFont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5" fillId="0" borderId="15" xfId="0" applyFont="1" applyFill="1" applyBorder="1" applyAlignment="1">
      <alignment horizontal="right" vertical="center"/>
    </xf>
    <xf numFmtId="2" fontId="45" fillId="0" borderId="0" xfId="0" applyNumberFormat="1" applyFont="1" applyFill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" fontId="45" fillId="0" borderId="16" xfId="78" applyNumberFormat="1" applyFont="1" applyFill="1" applyBorder="1" applyAlignment="1">
      <alignment horizontal="center" vertical="center" wrapText="1"/>
    </xf>
    <xf numFmtId="2" fontId="45" fillId="0" borderId="16" xfId="78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177" fontId="45" fillId="0" borderId="0" xfId="78" applyNumberFormat="1" applyFont="1" applyBorder="1" applyAlignment="1">
      <alignment vertical="center" wrapText="1"/>
    </xf>
    <xf numFmtId="4" fontId="45" fillId="0" borderId="12" xfId="78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49" fontId="45" fillId="0" borderId="18" xfId="78" applyNumberFormat="1" applyFont="1" applyBorder="1" applyAlignment="1">
      <alignment vertical="center"/>
    </xf>
    <xf numFmtId="1" fontId="45" fillId="0" borderId="18" xfId="78" applyNumberFormat="1" applyFont="1" applyBorder="1" applyAlignment="1">
      <alignment horizontal="center" vertical="center"/>
    </xf>
    <xf numFmtId="4" fontId="45" fillId="0" borderId="0" xfId="0" applyNumberFormat="1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21" xfId="0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4" fontId="38" fillId="0" borderId="22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4" fontId="38" fillId="0" borderId="24" xfId="0" applyNumberFormat="1" applyFont="1" applyBorder="1" applyAlignment="1">
      <alignment vertical="center"/>
    </xf>
    <xf numFmtId="49" fontId="45" fillId="0" borderId="12" xfId="78" applyNumberFormat="1" applyFont="1" applyFill="1" applyBorder="1" applyAlignment="1">
      <alignment horizontal="center" vertical="center" wrapText="1"/>
    </xf>
    <xf numFmtId="178" fontId="38" fillId="0" borderId="27" xfId="78" applyNumberFormat="1" applyFont="1" applyFill="1" applyBorder="1" applyAlignment="1">
      <alignment horizontal="center" vertical="center" wrapText="1"/>
    </xf>
    <xf numFmtId="178" fontId="38" fillId="0" borderId="25" xfId="78" applyNumberFormat="1" applyFont="1" applyFill="1" applyBorder="1" applyAlignment="1">
      <alignment horizontal="center" vertical="center" wrapText="1"/>
    </xf>
    <xf numFmtId="178" fontId="38" fillId="0" borderId="26" xfId="78" applyNumberFormat="1" applyFont="1" applyFill="1" applyBorder="1" applyAlignment="1">
      <alignment horizontal="center" vertical="center" wrapText="1"/>
    </xf>
    <xf numFmtId="178" fontId="38" fillId="0" borderId="28" xfId="78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 applyProtection="1">
      <alignment vertical="center" wrapText="1"/>
    </xf>
    <xf numFmtId="0" fontId="56" fillId="0" borderId="17" xfId="0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 applyProtection="1">
      <alignment vertical="center" wrapText="1"/>
    </xf>
    <xf numFmtId="0" fontId="56" fillId="0" borderId="0" xfId="0" applyFont="1" applyFill="1" applyBorder="1" applyAlignment="1">
      <alignment vertical="center"/>
    </xf>
    <xf numFmtId="1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45" fillId="0" borderId="17" xfId="78" applyNumberFormat="1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vertical="center" wrapText="1"/>
    </xf>
    <xf numFmtId="4" fontId="38" fillId="0" borderId="30" xfId="0" applyNumberFormat="1" applyFont="1" applyBorder="1" applyAlignment="1">
      <alignment horizontal="center" vertical="center"/>
    </xf>
    <xf numFmtId="4" fontId="38" fillId="0" borderId="30" xfId="0" applyNumberFormat="1" applyFont="1" applyBorder="1" applyAlignment="1">
      <alignment horizontal="right" vertical="center"/>
    </xf>
    <xf numFmtId="4" fontId="38" fillId="0" borderId="31" xfId="0" applyNumberFormat="1" applyFont="1" applyBorder="1" applyAlignment="1">
      <alignment horizontal="right" vertical="center"/>
    </xf>
    <xf numFmtId="49" fontId="38" fillId="0" borderId="3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4" fontId="56" fillId="0" borderId="0" xfId="0" applyNumberFormat="1" applyFont="1" applyFill="1" applyBorder="1" applyAlignment="1">
      <alignment vertical="center"/>
    </xf>
    <xf numFmtId="4" fontId="48" fillId="0" borderId="0" xfId="78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75" applyFont="1" applyFill="1" applyBorder="1" applyAlignment="1">
      <alignment horizontal="center"/>
    </xf>
    <xf numFmtId="178" fontId="48" fillId="0" borderId="18" xfId="78" applyNumberFormat="1" applyFont="1" applyBorder="1" applyAlignment="1">
      <alignment vertical="center" wrapText="1"/>
    </xf>
    <xf numFmtId="4" fontId="45" fillId="0" borderId="0" xfId="0" applyNumberFormat="1" applyFont="1" applyBorder="1" applyAlignment="1">
      <alignment vertical="center" wrapText="1"/>
    </xf>
    <xf numFmtId="0" fontId="38" fillId="0" borderId="0" xfId="93" applyFont="1"/>
    <xf numFmtId="0" fontId="38" fillId="0" borderId="0" xfId="0" applyFont="1" applyFill="1" applyAlignment="1">
      <alignment horizontal="center" vertical="top"/>
    </xf>
    <xf numFmtId="2" fontId="38" fillId="0" borderId="0" xfId="0" applyNumberFormat="1" applyFont="1" applyFill="1" applyAlignment="1">
      <alignment horizontal="left" vertical="top"/>
    </xf>
    <xf numFmtId="0" fontId="38" fillId="0" borderId="0" xfId="0" applyFont="1"/>
    <xf numFmtId="0" fontId="0" fillId="0" borderId="0" xfId="76" applyFont="1" applyFill="1" applyAlignment="1">
      <alignment horizontal="right"/>
    </xf>
    <xf numFmtId="0" fontId="57" fillId="0" borderId="0" xfId="0" applyFont="1" applyFill="1" applyAlignment="1">
      <alignment horizontal="left" vertical="center"/>
    </xf>
    <xf numFmtId="0" fontId="58" fillId="0" borderId="0" xfId="0" applyFont="1"/>
    <xf numFmtId="178" fontId="45" fillId="0" borderId="0" xfId="78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left" vertical="center"/>
    </xf>
    <xf numFmtId="2" fontId="48" fillId="0" borderId="0" xfId="78" applyNumberFormat="1" applyFont="1" applyFill="1" applyBorder="1" applyAlignment="1">
      <alignment horizontal="left" vertical="center"/>
    </xf>
    <xf numFmtId="0" fontId="59" fillId="0" borderId="13" xfId="69" applyFont="1" applyFill="1" applyBorder="1" applyAlignment="1">
      <alignment wrapText="1"/>
    </xf>
    <xf numFmtId="0" fontId="59" fillId="0" borderId="13" xfId="69" applyFont="1" applyFill="1" applyBorder="1" applyAlignment="1">
      <alignment horizontal="center" vertical="center"/>
    </xf>
    <xf numFmtId="2" fontId="45" fillId="0" borderId="13" xfId="69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justify" vertical="center"/>
    </xf>
    <xf numFmtId="0" fontId="54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5" fillId="27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left" vertical="top" wrapText="1"/>
    </xf>
    <xf numFmtId="0" fontId="45" fillId="0" borderId="12" xfId="0" applyNumberFormat="1" applyFont="1" applyFill="1" applyBorder="1" applyAlignment="1">
      <alignment wrapText="1"/>
    </xf>
    <xf numFmtId="0" fontId="59" fillId="27" borderId="12" xfId="0" applyNumberFormat="1" applyFont="1" applyFill="1" applyBorder="1" applyAlignment="1">
      <alignment horizontal="left" vertical="center" wrapText="1"/>
    </xf>
    <xf numFmtId="0" fontId="45" fillId="27" borderId="12" xfId="0" applyNumberFormat="1" applyFont="1" applyFill="1" applyBorder="1" applyAlignment="1">
      <alignment horizontal="left" vertical="center" wrapText="1"/>
    </xf>
    <xf numFmtId="0" fontId="59" fillId="0" borderId="12" xfId="0" applyNumberFormat="1" applyFont="1" applyFill="1" applyBorder="1" applyAlignment="1">
      <alignment horizontal="left" vertical="top" wrapText="1"/>
    </xf>
    <xf numFmtId="0" fontId="63" fillId="0" borderId="12" xfId="0" applyNumberFormat="1" applyFont="1" applyFill="1" applyBorder="1"/>
    <xf numFmtId="0" fontId="59" fillId="27" borderId="12" xfId="0" applyNumberFormat="1" applyFont="1" applyFill="1" applyBorder="1" applyAlignment="1">
      <alignment horizontal="center" vertical="center" wrapText="1"/>
    </xf>
    <xf numFmtId="0" fontId="45" fillId="27" borderId="12" xfId="0" applyNumberFormat="1" applyFont="1" applyFill="1" applyBorder="1" applyAlignment="1">
      <alignment horizontal="center" vertical="center" wrapText="1"/>
    </xf>
    <xf numFmtId="0" fontId="59" fillId="27" borderId="12" xfId="0" applyNumberFormat="1" applyFont="1" applyFill="1" applyBorder="1" applyAlignment="1">
      <alignment horizontal="center" vertical="top" wrapText="1"/>
    </xf>
    <xf numFmtId="0" fontId="59" fillId="0" borderId="12" xfId="0" applyNumberFormat="1" applyFont="1" applyFill="1" applyBorder="1" applyAlignment="1">
      <alignment horizontal="center" vertical="top" wrapText="1"/>
    </xf>
    <xf numFmtId="0" fontId="63" fillId="0" borderId="12" xfId="0" applyNumberFormat="1" applyFont="1" applyFill="1" applyBorder="1" applyAlignment="1">
      <alignment horizontal="center"/>
    </xf>
    <xf numFmtId="1" fontId="61" fillId="27" borderId="12" xfId="0" applyNumberFormat="1" applyFont="1" applyFill="1" applyBorder="1" applyAlignment="1">
      <alignment horizontal="center" vertical="center" wrapText="1"/>
    </xf>
    <xf numFmtId="1" fontId="60" fillId="27" borderId="12" xfId="0" applyNumberFormat="1" applyFont="1" applyFill="1" applyBorder="1" applyAlignment="1">
      <alignment horizontal="center" vertical="center" wrapText="1"/>
    </xf>
    <xf numFmtId="1" fontId="61" fillId="27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/>
    </xf>
    <xf numFmtId="0" fontId="55" fillId="27" borderId="12" xfId="0" applyNumberFormat="1" applyFont="1" applyFill="1" applyBorder="1" applyAlignment="1">
      <alignment horizontal="center" vertical="center" wrapText="1"/>
    </xf>
    <xf numFmtId="0" fontId="38" fillId="27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top" wrapText="1"/>
    </xf>
    <xf numFmtId="0" fontId="55" fillId="27" borderId="12" xfId="0" applyNumberFormat="1" applyFont="1" applyFill="1" applyBorder="1" applyAlignment="1">
      <alignment horizontal="center" vertical="top" wrapText="1"/>
    </xf>
    <xf numFmtId="0" fontId="64" fillId="0" borderId="12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43" fontId="45" fillId="0" borderId="13" xfId="0" applyNumberFormat="1" applyFont="1" applyBorder="1" applyAlignment="1">
      <alignment horizontal="left" wrapText="1"/>
    </xf>
    <xf numFmtId="43" fontId="38" fillId="0" borderId="13" xfId="0" applyNumberFormat="1" applyFont="1" applyBorder="1" applyAlignment="1">
      <alignment horizontal="center" wrapText="1"/>
    </xf>
    <xf numFmtId="43" fontId="38" fillId="0" borderId="13" xfId="0" applyNumberFormat="1" applyFont="1" applyFill="1" applyBorder="1" applyAlignment="1">
      <alignment horizontal="center" wrapText="1"/>
    </xf>
    <xf numFmtId="2" fontId="45" fillId="0" borderId="13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vertical="center" wrapText="1"/>
    </xf>
    <xf numFmtId="2" fontId="45" fillId="0" borderId="13" xfId="0" applyNumberFormat="1" applyFont="1" applyBorder="1" applyAlignment="1">
      <alignment horizontal="center" vertical="center"/>
    </xf>
    <xf numFmtId="0" fontId="67" fillId="0" borderId="14" xfId="96" applyFont="1" applyFill="1" applyBorder="1" applyAlignment="1">
      <alignment horizontal="center" wrapText="1"/>
    </xf>
    <xf numFmtId="2" fontId="38" fillId="0" borderId="12" xfId="0" applyNumberFormat="1" applyFont="1" applyFill="1" applyBorder="1" applyAlignment="1">
      <alignment horizontal="center" vertical="center"/>
    </xf>
    <xf numFmtId="0" fontId="68" fillId="0" borderId="13" xfId="96" applyFont="1" applyFill="1" applyBorder="1" applyAlignment="1">
      <alignment horizontal="left" wrapText="1"/>
    </xf>
    <xf numFmtId="0" fontId="68" fillId="0" borderId="13" xfId="96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center" wrapText="1"/>
    </xf>
    <xf numFmtId="0" fontId="68" fillId="0" borderId="13" xfId="0" applyFont="1" applyFill="1" applyBorder="1" applyAlignment="1">
      <alignment wrapText="1"/>
    </xf>
    <xf numFmtId="0" fontId="69" fillId="0" borderId="14" xfId="96" applyFont="1" applyFill="1" applyBorder="1" applyAlignment="1">
      <alignment horizontal="center" wrapText="1"/>
    </xf>
    <xf numFmtId="2" fontId="38" fillId="0" borderId="14" xfId="96" applyNumberFormat="1" applyFont="1" applyFill="1" applyBorder="1" applyAlignment="1">
      <alignment horizontal="center"/>
    </xf>
    <xf numFmtId="0" fontId="68" fillId="0" borderId="30" xfId="0" applyFont="1" applyFill="1" applyBorder="1" applyAlignment="1">
      <alignment horizontal="left" wrapText="1"/>
    </xf>
    <xf numFmtId="0" fontId="68" fillId="0" borderId="30" xfId="0" applyFont="1" applyFill="1" applyBorder="1" applyAlignment="1">
      <alignment horizontal="center" wrapText="1"/>
    </xf>
    <xf numFmtId="2" fontId="38" fillId="0" borderId="16" xfId="0" applyNumberFormat="1" applyFont="1" applyFill="1" applyBorder="1" applyAlignment="1">
      <alignment horizontal="center" vertical="center"/>
    </xf>
    <xf numFmtId="0" fontId="68" fillId="0" borderId="14" xfId="96" applyFont="1" applyFill="1" applyBorder="1" applyAlignment="1">
      <alignment horizontal="left" wrapText="1"/>
    </xf>
    <xf numFmtId="0" fontId="68" fillId="0" borderId="14" xfId="96" applyFont="1" applyFill="1" applyBorder="1" applyAlignment="1">
      <alignment horizontal="center" wrapText="1"/>
    </xf>
    <xf numFmtId="2" fontId="38" fillId="0" borderId="18" xfId="0" applyNumberFormat="1" applyFont="1" applyFill="1" applyBorder="1" applyAlignment="1">
      <alignment horizontal="center" vertical="center"/>
    </xf>
    <xf numFmtId="49" fontId="38" fillId="0" borderId="12" xfId="78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2" fontId="45" fillId="0" borderId="13" xfId="96" applyNumberFormat="1" applyFont="1" applyFill="1" applyBorder="1" applyAlignment="1">
      <alignment horizontal="center"/>
    </xf>
    <xf numFmtId="2" fontId="45" fillId="0" borderId="30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 applyProtection="1">
      <alignment horizontal="left" vertical="center" wrapText="1"/>
    </xf>
    <xf numFmtId="2" fontId="45" fillId="0" borderId="14" xfId="96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left" vertical="center"/>
    </xf>
    <xf numFmtId="2" fontId="48" fillId="0" borderId="0" xfId="78" applyNumberFormat="1" applyFont="1" applyFill="1" applyBorder="1" applyAlignment="1">
      <alignment horizontal="left" vertical="center"/>
    </xf>
    <xf numFmtId="1" fontId="45" fillId="0" borderId="16" xfId="78" applyNumberFormat="1" applyFont="1" applyFill="1" applyBorder="1" applyAlignment="1">
      <alignment horizontal="center" vertical="center"/>
    </xf>
    <xf numFmtId="4" fontId="45" fillId="0" borderId="0" xfId="78" applyNumberFormat="1" applyFont="1" applyFill="1" applyBorder="1" applyAlignment="1">
      <alignment vertical="center"/>
    </xf>
    <xf numFmtId="0" fontId="45" fillId="0" borderId="12" xfId="0" applyNumberFormat="1" applyFont="1" applyFill="1" applyBorder="1" applyAlignment="1" applyProtection="1">
      <alignment vertical="center"/>
    </xf>
    <xf numFmtId="2" fontId="50" fillId="0" borderId="12" xfId="0" applyNumberFormat="1" applyFont="1" applyFill="1" applyBorder="1" applyAlignment="1">
      <alignment horizontal="center" vertical="center"/>
    </xf>
    <xf numFmtId="178" fontId="48" fillId="0" borderId="12" xfId="78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 applyProtection="1">
      <alignment vertical="center" wrapText="1"/>
    </xf>
    <xf numFmtId="178" fontId="45" fillId="0" borderId="0" xfId="78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left" vertical="center"/>
    </xf>
    <xf numFmtId="2" fontId="48" fillId="0" borderId="0" xfId="78" applyNumberFormat="1" applyFont="1" applyFill="1" applyBorder="1" applyAlignment="1">
      <alignment horizontal="left" vertical="center"/>
    </xf>
    <xf numFmtId="178" fontId="45" fillId="0" borderId="0" xfId="78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center" vertical="center"/>
    </xf>
    <xf numFmtId="2" fontId="45" fillId="0" borderId="12" xfId="78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45" fillId="0" borderId="16" xfId="78" applyNumberFormat="1" applyFont="1" applyFill="1" applyBorder="1" applyAlignment="1">
      <alignment horizontal="center" vertical="center" wrapText="1"/>
    </xf>
    <xf numFmtId="2" fontId="45" fillId="0" borderId="16" xfId="0" applyNumberFormat="1" applyFont="1" applyFill="1" applyBorder="1" applyAlignment="1">
      <alignment horizontal="center" vertical="center" wrapText="1"/>
    </xf>
    <xf numFmtId="2" fontId="45" fillId="0" borderId="18" xfId="0" applyNumberFormat="1" applyFont="1" applyFill="1" applyBorder="1" applyAlignment="1">
      <alignment horizontal="center" vertical="center" wrapText="1"/>
    </xf>
    <xf numFmtId="2" fontId="59" fillId="0" borderId="13" xfId="69" applyNumberFormat="1" applyFont="1" applyFill="1" applyBorder="1" applyAlignment="1">
      <alignment horizontal="center" vertical="center" wrapText="1"/>
    </xf>
    <xf numFmtId="2" fontId="48" fillId="0" borderId="20" xfId="78" applyNumberFormat="1" applyFont="1" applyFill="1" applyBorder="1" applyAlignment="1">
      <alignment horizontal="center" vertical="center" wrapText="1"/>
    </xf>
    <xf numFmtId="2" fontId="45" fillId="0" borderId="18" xfId="78" applyNumberFormat="1" applyFont="1" applyBorder="1" applyAlignment="1">
      <alignment horizontal="center" vertical="center"/>
    </xf>
    <xf numFmtId="2" fontId="45" fillId="0" borderId="12" xfId="78" applyNumberFormat="1" applyFont="1" applyBorder="1" applyAlignment="1">
      <alignment horizontal="center" vertical="center"/>
    </xf>
    <xf numFmtId="4" fontId="45" fillId="0" borderId="12" xfId="78" applyNumberFormat="1" applyFont="1" applyBorder="1" applyAlignment="1">
      <alignment horizontal="center" vertical="center"/>
    </xf>
    <xf numFmtId="2" fontId="45" fillId="28" borderId="13" xfId="95" applyNumberFormat="1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 wrapText="1"/>
    </xf>
    <xf numFmtId="2" fontId="45" fillId="28" borderId="13" xfId="0" applyNumberFormat="1" applyFont="1" applyFill="1" applyBorder="1" applyAlignment="1">
      <alignment horizontal="center" wrapText="1"/>
    </xf>
    <xf numFmtId="2" fontId="45" fillId="0" borderId="13" xfId="95" applyNumberFormat="1" applyFont="1" applyFill="1" applyBorder="1" applyAlignment="1">
      <alignment horizontal="center"/>
    </xf>
    <xf numFmtId="2" fontId="38" fillId="0" borderId="13" xfId="95" applyNumberFormat="1" applyFont="1" applyFill="1" applyBorder="1" applyAlignment="1">
      <alignment horizontal="center"/>
    </xf>
    <xf numFmtId="2" fontId="60" fillId="0" borderId="51" xfId="0" applyNumberFormat="1" applyFont="1" applyBorder="1" applyAlignment="1">
      <alignment horizontal="center" vertical="center"/>
    </xf>
    <xf numFmtId="2" fontId="66" fillId="0" borderId="13" xfId="0" applyNumberFormat="1" applyFont="1" applyFill="1" applyBorder="1" applyAlignment="1">
      <alignment horizontal="center" wrapText="1"/>
    </xf>
    <xf numFmtId="2" fontId="60" fillId="0" borderId="51" xfId="0" applyNumberFormat="1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2" fontId="45" fillId="0" borderId="53" xfId="0" applyNumberFormat="1" applyFont="1" applyFill="1" applyBorder="1" applyAlignment="1">
      <alignment horizontal="center" wrapText="1"/>
    </xf>
    <xf numFmtId="2" fontId="45" fillId="0" borderId="14" xfId="95" applyNumberFormat="1" applyFont="1" applyFill="1" applyBorder="1" applyAlignment="1">
      <alignment horizontal="center"/>
    </xf>
    <xf numFmtId="2" fontId="68" fillId="0" borderId="14" xfId="96" applyNumberFormat="1" applyFont="1" applyFill="1" applyBorder="1" applyAlignment="1" applyProtection="1">
      <alignment horizontal="center" vertical="center"/>
    </xf>
    <xf numFmtId="2" fontId="68" fillId="0" borderId="13" xfId="96" applyNumberFormat="1" applyFont="1" applyFill="1" applyBorder="1" applyAlignment="1" applyProtection="1">
      <alignment horizontal="center" vertical="center"/>
    </xf>
    <xf numFmtId="2" fontId="68" fillId="0" borderId="13" xfId="0" applyNumberFormat="1" applyFont="1" applyFill="1" applyBorder="1" applyAlignment="1" applyProtection="1">
      <alignment horizontal="center" vertical="center"/>
    </xf>
    <xf numFmtId="2" fontId="68" fillId="0" borderId="30" xfId="0" applyNumberFormat="1" applyFont="1" applyFill="1" applyBorder="1" applyAlignment="1" applyProtection="1">
      <alignment horizontal="center" vertical="center"/>
    </xf>
    <xf numFmtId="2" fontId="68" fillId="0" borderId="30" xfId="96" applyNumberFormat="1" applyFont="1" applyFill="1" applyBorder="1" applyAlignment="1" applyProtection="1">
      <alignment horizontal="center" vertical="center"/>
    </xf>
    <xf numFmtId="2" fontId="59" fillId="0" borderId="52" xfId="69" applyNumberFormat="1" applyFont="1" applyFill="1" applyBorder="1" applyAlignment="1">
      <alignment horizontal="center" vertical="center" wrapText="1"/>
    </xf>
    <xf numFmtId="2" fontId="53" fillId="0" borderId="18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3" fillId="0" borderId="16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1" fontId="50" fillId="0" borderId="12" xfId="0" applyNumberFormat="1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/>
    </xf>
    <xf numFmtId="178" fontId="45" fillId="0" borderId="12" xfId="78" applyNumberFormat="1" applyFont="1" applyFill="1" applyBorder="1" applyAlignment="1">
      <alignment vertical="center" wrapText="1"/>
    </xf>
    <xf numFmtId="178" fontId="56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Border="1" applyAlignment="1">
      <alignment horizontal="left" wrapText="1"/>
    </xf>
    <xf numFmtId="0" fontId="45" fillId="0" borderId="13" xfId="0" applyNumberFormat="1" applyFont="1" applyFill="1" applyBorder="1" applyAlignment="1">
      <alignment horizontal="left" wrapText="1"/>
    </xf>
    <xf numFmtId="0" fontId="59" fillId="0" borderId="13" xfId="69" applyNumberFormat="1" applyFont="1" applyFill="1" applyBorder="1" applyAlignment="1">
      <alignment wrapText="1"/>
    </xf>
    <xf numFmtId="0" fontId="45" fillId="0" borderId="13" xfId="0" applyNumberFormat="1" applyFont="1" applyFill="1" applyBorder="1" applyAlignment="1">
      <alignment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28" borderId="13" xfId="0" applyNumberFormat="1" applyFont="1" applyFill="1" applyBorder="1" applyAlignment="1">
      <alignment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3" xfId="0" applyNumberFormat="1" applyFont="1" applyBorder="1" applyAlignment="1">
      <alignment horizontal="left" vertical="center"/>
    </xf>
    <xf numFmtId="0" fontId="45" fillId="28" borderId="13" xfId="0" applyNumberFormat="1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2" fontId="48" fillId="0" borderId="54" xfId="78" applyNumberFormat="1" applyFont="1" applyFill="1" applyBorder="1" applyAlignment="1">
      <alignment horizontal="center" vertical="center" wrapText="1"/>
    </xf>
    <xf numFmtId="0" fontId="45" fillId="0" borderId="12" xfId="78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/>
    </xf>
    <xf numFmtId="178" fontId="45" fillId="0" borderId="0" xfId="78" applyNumberFormat="1" applyFont="1" applyFill="1" applyBorder="1" applyAlignment="1">
      <alignment horizontal="center" vertical="center"/>
    </xf>
    <xf numFmtId="2" fontId="48" fillId="0" borderId="0" xfId="78" applyNumberFormat="1" applyFont="1" applyFill="1" applyBorder="1" applyAlignment="1">
      <alignment horizontal="left" vertical="center"/>
    </xf>
    <xf numFmtId="1" fontId="45" fillId="0" borderId="12" xfId="97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wrapText="1"/>
    </xf>
    <xf numFmtId="49" fontId="45" fillId="0" borderId="12" xfId="97" applyNumberFormat="1" applyFont="1" applyFill="1" applyBorder="1" applyAlignment="1">
      <alignment horizontal="center" vertical="center" wrapText="1"/>
    </xf>
    <xf numFmtId="49" fontId="45" fillId="0" borderId="16" xfId="97" applyNumberFormat="1" applyFont="1" applyFill="1" applyBorder="1" applyAlignment="1">
      <alignment horizontal="center" vertical="center" wrapText="1"/>
    </xf>
    <xf numFmtId="2" fontId="45" fillId="0" borderId="16" xfId="97" applyNumberFormat="1" applyFont="1" applyFill="1" applyBorder="1" applyAlignment="1">
      <alignment horizontal="center" vertical="center" wrapText="1"/>
    </xf>
    <xf numFmtId="1" fontId="45" fillId="0" borderId="16" xfId="97" applyNumberFormat="1" applyFont="1" applyFill="1" applyBorder="1" applyAlignment="1">
      <alignment horizontal="center" vertical="center" wrapText="1"/>
    </xf>
    <xf numFmtId="2" fontId="45" fillId="0" borderId="16" xfId="97" applyNumberFormat="1" applyFont="1" applyFill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1" fontId="45" fillId="0" borderId="16" xfId="97" applyNumberFormat="1" applyFont="1" applyFill="1" applyBorder="1" applyAlignment="1">
      <alignment horizontal="center" vertical="center"/>
    </xf>
    <xf numFmtId="2" fontId="45" fillId="0" borderId="51" xfId="0" applyNumberFormat="1" applyFont="1" applyFill="1" applyBorder="1" applyAlignment="1">
      <alignment horizontal="center" vertical="center" wrapText="1"/>
    </xf>
    <xf numFmtId="49" fontId="45" fillId="0" borderId="55" xfId="97" applyNumberFormat="1" applyFont="1" applyFill="1" applyBorder="1" applyAlignment="1">
      <alignment horizontal="center" vertical="center" wrapText="1"/>
    </xf>
    <xf numFmtId="0" fontId="60" fillId="0" borderId="55" xfId="97" applyNumberFormat="1" applyFont="1" applyFill="1" applyBorder="1" applyAlignment="1">
      <alignment horizontal="center" vertical="center" wrapText="1"/>
    </xf>
    <xf numFmtId="0" fontId="60" fillId="0" borderId="55" xfId="0" applyNumberFormat="1" applyFont="1" applyFill="1" applyBorder="1" applyAlignment="1">
      <alignment horizontal="center" wrapText="1"/>
    </xf>
    <xf numFmtId="2" fontId="60" fillId="0" borderId="55" xfId="0" applyNumberFormat="1" applyFont="1" applyFill="1" applyBorder="1" applyAlignment="1">
      <alignment horizontal="center" wrapText="1"/>
    </xf>
    <xf numFmtId="2" fontId="60" fillId="0" borderId="55" xfId="95" applyNumberFormat="1" applyFont="1" applyFill="1" applyBorder="1" applyAlignment="1">
      <alignment horizontal="center"/>
    </xf>
    <xf numFmtId="2" fontId="60" fillId="0" borderId="55" xfId="0" applyNumberFormat="1" applyFont="1" applyFill="1" applyBorder="1" applyAlignment="1">
      <alignment horizontal="center" vertical="center" wrapText="1"/>
    </xf>
    <xf numFmtId="2" fontId="60" fillId="0" borderId="55" xfId="0" applyNumberFormat="1" applyFont="1" applyFill="1" applyBorder="1" applyAlignment="1">
      <alignment horizontal="center" vertical="center"/>
    </xf>
    <xf numFmtId="178" fontId="45" fillId="0" borderId="0" xfId="97" applyNumberFormat="1" applyFont="1" applyFill="1" applyBorder="1" applyAlignment="1">
      <alignment vertical="center"/>
    </xf>
    <xf numFmtId="49" fontId="45" fillId="0" borderId="55" xfId="78" applyNumberFormat="1" applyFont="1" applyFill="1" applyBorder="1" applyAlignment="1">
      <alignment horizontal="center" vertical="center" wrapText="1"/>
    </xf>
    <xf numFmtId="49" fontId="60" fillId="0" borderId="56" xfId="97" applyNumberFormat="1" applyFont="1" applyFill="1" applyBorder="1" applyAlignment="1">
      <alignment horizontal="center" vertical="center" wrapText="1"/>
    </xf>
    <xf numFmtId="43" fontId="60" fillId="0" borderId="57" xfId="0" applyNumberFormat="1" applyFont="1" applyFill="1" applyBorder="1" applyAlignment="1">
      <alignment horizontal="center" wrapText="1"/>
    </xf>
    <xf numFmtId="2" fontId="45" fillId="0" borderId="57" xfId="0" applyNumberFormat="1" applyFont="1" applyFill="1" applyBorder="1" applyAlignment="1">
      <alignment horizontal="center" wrapText="1"/>
    </xf>
    <xf numFmtId="2" fontId="45" fillId="0" borderId="57" xfId="95" applyNumberFormat="1" applyFont="1" applyFill="1" applyBorder="1" applyAlignment="1">
      <alignment horizontal="center"/>
    </xf>
    <xf numFmtId="2" fontId="45" fillId="0" borderId="58" xfId="0" applyNumberFormat="1" applyFont="1" applyFill="1" applyBorder="1" applyAlignment="1">
      <alignment horizontal="center" vertical="center"/>
    </xf>
    <xf numFmtId="49" fontId="45" fillId="0" borderId="59" xfId="97" applyNumberFormat="1" applyFont="1" applyFill="1" applyBorder="1" applyAlignment="1">
      <alignment horizontal="center" vertical="center" wrapText="1"/>
    </xf>
    <xf numFmtId="0" fontId="45" fillId="0" borderId="60" xfId="96" applyNumberFormat="1" applyFont="1" applyFill="1" applyBorder="1" applyAlignment="1">
      <alignment horizontal="center"/>
    </xf>
    <xf numFmtId="0" fontId="45" fillId="0" borderId="60" xfId="96" applyNumberFormat="1" applyFont="1" applyFill="1" applyBorder="1" applyAlignment="1">
      <alignment horizontal="center" wrapText="1"/>
    </xf>
    <xf numFmtId="2" fontId="45" fillId="0" borderId="60" xfId="96" applyNumberFormat="1" applyFont="1" applyFill="1" applyBorder="1" applyAlignment="1">
      <alignment horizontal="center"/>
    </xf>
    <xf numFmtId="2" fontId="45" fillId="0" borderId="60" xfId="96" applyNumberFormat="1" applyFont="1" applyFill="1" applyBorder="1" applyAlignment="1" applyProtection="1">
      <alignment horizontal="center" vertical="center"/>
    </xf>
    <xf numFmtId="2" fontId="45" fillId="0" borderId="59" xfId="0" applyNumberFormat="1" applyFont="1" applyFill="1" applyBorder="1" applyAlignment="1">
      <alignment horizontal="center" vertical="center" wrapText="1"/>
    </xf>
    <xf numFmtId="2" fontId="45" fillId="0" borderId="59" xfId="0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8" fillId="0" borderId="16" xfId="0" applyNumberFormat="1" applyFont="1" applyFill="1" applyBorder="1" applyAlignment="1" applyProtection="1">
      <alignment vertical="center" wrapText="1"/>
    </xf>
    <xf numFmtId="0" fontId="68" fillId="0" borderId="12" xfId="0" applyFont="1" applyFill="1" applyBorder="1" applyAlignment="1">
      <alignment horizontal="center" vertical="center"/>
    </xf>
    <xf numFmtId="2" fontId="68" fillId="0" borderId="16" xfId="78" applyNumberFormat="1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 applyProtection="1">
      <alignment vertical="center" wrapText="1"/>
    </xf>
    <xf numFmtId="4" fontId="68" fillId="0" borderId="12" xfId="0" applyNumberFormat="1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left" vertical="center" wrapText="1"/>
    </xf>
    <xf numFmtId="0" fontId="68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2" fontId="68" fillId="0" borderId="18" xfId="0" applyNumberFormat="1" applyFont="1" applyFill="1" applyBorder="1" applyAlignment="1">
      <alignment horizontal="center" vertical="center"/>
    </xf>
    <xf numFmtId="4" fontId="68" fillId="0" borderId="18" xfId="0" applyNumberFormat="1" applyFont="1" applyFill="1" applyBorder="1" applyAlignment="1">
      <alignment horizontal="center" vertical="center"/>
    </xf>
    <xf numFmtId="4" fontId="68" fillId="0" borderId="18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center"/>
    </xf>
    <xf numFmtId="2" fontId="45" fillId="0" borderId="18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vertical="center" wrapText="1"/>
    </xf>
    <xf numFmtId="0" fontId="68" fillId="0" borderId="16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2" fontId="68" fillId="0" borderId="16" xfId="0" applyNumberFormat="1" applyFont="1" applyFill="1" applyBorder="1" applyAlignment="1">
      <alignment horizontal="center" vertical="center"/>
    </xf>
    <xf numFmtId="2" fontId="68" fillId="0" borderId="16" xfId="0" applyNumberFormat="1" applyFont="1" applyFill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 wrapText="1"/>
    </xf>
    <xf numFmtId="0" fontId="43" fillId="0" borderId="57" xfId="0" applyFont="1" applyBorder="1" applyAlignment="1">
      <alignment vertical="center" wrapText="1"/>
    </xf>
    <xf numFmtId="4" fontId="38" fillId="0" borderId="57" xfId="0" applyNumberFormat="1" applyFont="1" applyBorder="1" applyAlignment="1">
      <alignment horizontal="center" vertical="center"/>
    </xf>
    <xf numFmtId="4" fontId="38" fillId="0" borderId="57" xfId="0" applyNumberFormat="1" applyFont="1" applyBorder="1" applyAlignment="1">
      <alignment horizontal="right" vertical="center"/>
    </xf>
    <xf numFmtId="4" fontId="38" fillId="0" borderId="62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38" fillId="0" borderId="55" xfId="0" applyFont="1" applyBorder="1" applyAlignment="1">
      <alignment vertical="center"/>
    </xf>
    <xf numFmtId="0" fontId="38" fillId="0" borderId="55" xfId="0" applyFont="1" applyBorder="1" applyAlignment="1">
      <alignment horizontal="right" vertical="center"/>
    </xf>
    <xf numFmtId="4" fontId="40" fillId="0" borderId="55" xfId="0" applyNumberFormat="1" applyFont="1" applyBorder="1" applyAlignment="1">
      <alignment horizontal="center" vertical="center"/>
    </xf>
    <xf numFmtId="4" fontId="40" fillId="0" borderId="55" xfId="0" applyNumberFormat="1" applyFont="1" applyBorder="1" applyAlignment="1">
      <alignment horizontal="right" vertical="center"/>
    </xf>
    <xf numFmtId="4" fontId="38" fillId="0" borderId="55" xfId="0" applyNumberFormat="1" applyFont="1" applyBorder="1" applyAlignment="1">
      <alignment horizontal="center" vertical="center"/>
    </xf>
    <xf numFmtId="4" fontId="38" fillId="0" borderId="55" xfId="0" applyNumberFormat="1" applyFont="1" applyBorder="1" applyAlignment="1">
      <alignment vertical="center"/>
    </xf>
    <xf numFmtId="43" fontId="45" fillId="27" borderId="57" xfId="0" applyNumberFormat="1" applyFont="1" applyFill="1" applyBorder="1" applyAlignment="1">
      <alignment horizontal="left" wrapText="1"/>
    </xf>
    <xf numFmtId="0" fontId="60" fillId="27" borderId="55" xfId="0" applyNumberFormat="1" applyFont="1" applyFill="1" applyBorder="1" applyAlignment="1">
      <alignment horizontal="left" wrapText="1"/>
    </xf>
    <xf numFmtId="0" fontId="45" fillId="27" borderId="60" xfId="96" applyNumberFormat="1" applyFont="1" applyFill="1" applyBorder="1" applyAlignment="1">
      <alignment horizontal="left" wrapText="1"/>
    </xf>
    <xf numFmtId="1" fontId="45" fillId="27" borderId="12" xfId="97" applyNumberFormat="1" applyFont="1" applyFill="1" applyBorder="1" applyAlignment="1">
      <alignment horizontal="left" vertical="center" wrapText="1"/>
    </xf>
    <xf numFmtId="0" fontId="45" fillId="27" borderId="12" xfId="0" applyFont="1" applyFill="1" applyBorder="1" applyAlignment="1">
      <alignment horizontal="left" vertical="center" wrapText="1"/>
    </xf>
    <xf numFmtId="0" fontId="45" fillId="27" borderId="12" xfId="0" applyNumberFormat="1" applyFont="1" applyFill="1" applyBorder="1" applyAlignment="1" applyProtection="1">
      <alignment vertical="center" wrapText="1"/>
    </xf>
    <xf numFmtId="0" fontId="45" fillId="27" borderId="12" xfId="0" applyFont="1" applyFill="1" applyBorder="1" applyAlignment="1">
      <alignment vertical="center"/>
    </xf>
    <xf numFmtId="0" fontId="63" fillId="27" borderId="12" xfId="0" applyNumberFormat="1" applyFont="1" applyFill="1" applyBorder="1"/>
    <xf numFmtId="0" fontId="37" fillId="0" borderId="16" xfId="76" applyFont="1" applyFill="1" applyBorder="1" applyAlignment="1">
      <alignment horizontal="center" vertical="center" wrapText="1"/>
    </xf>
    <xf numFmtId="0" fontId="37" fillId="0" borderId="17" xfId="77" applyFont="1" applyFill="1" applyBorder="1" applyAlignment="1">
      <alignment horizontal="center" vertical="center" wrapText="1"/>
    </xf>
    <xf numFmtId="0" fontId="37" fillId="0" borderId="16" xfId="76" applyFont="1" applyFill="1" applyBorder="1" applyAlignment="1">
      <alignment horizontal="center" vertical="center"/>
    </xf>
    <xf numFmtId="0" fontId="37" fillId="0" borderId="17" xfId="76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8" fontId="38" fillId="0" borderId="37" xfId="78" applyNumberFormat="1" applyFont="1" applyFill="1" applyBorder="1" applyAlignment="1">
      <alignment horizontal="center" vertical="center" wrapText="1"/>
    </xf>
    <xf numFmtId="178" fontId="38" fillId="0" borderId="38" xfId="78" applyNumberFormat="1" applyFont="1" applyFill="1" applyBorder="1" applyAlignment="1">
      <alignment horizontal="center" vertical="center" wrapText="1"/>
    </xf>
    <xf numFmtId="178" fontId="38" fillId="0" borderId="39" xfId="78" applyNumberFormat="1" applyFont="1" applyFill="1" applyBorder="1" applyAlignment="1">
      <alignment horizontal="center" vertical="center" wrapText="1"/>
    </xf>
    <xf numFmtId="178" fontId="38" fillId="0" borderId="37" xfId="78" applyNumberFormat="1" applyFont="1" applyFill="1" applyBorder="1" applyAlignment="1">
      <alignment horizontal="center" vertical="center" textRotation="90"/>
    </xf>
    <xf numFmtId="178" fontId="38" fillId="0" borderId="38" xfId="78" applyNumberFormat="1" applyFont="1" applyFill="1" applyBorder="1" applyAlignment="1">
      <alignment horizontal="center" vertical="center" textRotation="90"/>
    </xf>
    <xf numFmtId="178" fontId="38" fillId="0" borderId="39" xfId="78" applyNumberFormat="1" applyFont="1" applyFill="1" applyBorder="1" applyAlignment="1">
      <alignment horizontal="center" vertical="center" textRotation="90"/>
    </xf>
    <xf numFmtId="2" fontId="38" fillId="0" borderId="37" xfId="78" applyNumberFormat="1" applyFont="1" applyFill="1" applyBorder="1" applyAlignment="1">
      <alignment horizontal="center" vertical="center" textRotation="90"/>
    </xf>
    <xf numFmtId="2" fontId="38" fillId="0" borderId="38" xfId="78" applyNumberFormat="1" applyFont="1" applyFill="1" applyBorder="1" applyAlignment="1">
      <alignment horizontal="center" vertical="center" textRotation="90"/>
    </xf>
    <xf numFmtId="2" fontId="38" fillId="0" borderId="39" xfId="78" applyNumberFormat="1" applyFont="1" applyFill="1" applyBorder="1" applyAlignment="1">
      <alignment horizontal="center" vertical="center" textRotation="90"/>
    </xf>
    <xf numFmtId="178" fontId="38" fillId="0" borderId="40" xfId="78" applyNumberFormat="1" applyFont="1" applyFill="1" applyBorder="1" applyAlignment="1">
      <alignment horizontal="center" vertical="center"/>
    </xf>
    <xf numFmtId="178" fontId="38" fillId="0" borderId="41" xfId="78" applyNumberFormat="1" applyFont="1" applyFill="1" applyBorder="1" applyAlignment="1">
      <alignment horizontal="center" vertical="center"/>
    </xf>
    <xf numFmtId="178" fontId="45" fillId="0" borderId="0" xfId="78" applyNumberFormat="1" applyFont="1" applyFill="1" applyBorder="1" applyAlignment="1">
      <alignment horizontal="center" vertical="center"/>
    </xf>
    <xf numFmtId="178" fontId="47" fillId="0" borderId="15" xfId="78" applyNumberFormat="1" applyFont="1" applyFill="1" applyBorder="1" applyAlignment="1">
      <alignment horizontal="center" vertical="center"/>
    </xf>
    <xf numFmtId="2" fontId="48" fillId="0" borderId="0" xfId="78" applyNumberFormat="1" applyFont="1" applyFill="1" applyBorder="1" applyAlignment="1">
      <alignment horizontal="left" vertical="center"/>
    </xf>
    <xf numFmtId="178" fontId="38" fillId="0" borderId="42" xfId="78" applyNumberFormat="1" applyFont="1" applyFill="1" applyBorder="1" applyAlignment="1">
      <alignment horizontal="center" vertical="center"/>
    </xf>
    <xf numFmtId="178" fontId="38" fillId="0" borderId="33" xfId="78" applyNumberFormat="1" applyFont="1" applyFill="1" applyBorder="1" applyAlignment="1">
      <alignment horizontal="center" vertical="center"/>
    </xf>
    <xf numFmtId="178" fontId="38" fillId="0" borderId="43" xfId="78" applyNumberFormat="1" applyFont="1" applyFill="1" applyBorder="1" applyAlignment="1">
      <alignment horizontal="center" vertical="center"/>
    </xf>
    <xf numFmtId="178" fontId="38" fillId="0" borderId="44" xfId="78" applyNumberFormat="1" applyFont="1" applyFill="1" applyBorder="1" applyAlignment="1">
      <alignment horizontal="center" vertical="center"/>
    </xf>
    <xf numFmtId="49" fontId="38" fillId="0" borderId="45" xfId="78" applyNumberFormat="1" applyFont="1" applyFill="1" applyBorder="1" applyAlignment="1">
      <alignment horizontal="center" vertical="center" wrapText="1"/>
    </xf>
    <xf numFmtId="49" fontId="38" fillId="0" borderId="46" xfId="78" applyNumberFormat="1" applyFont="1" applyFill="1" applyBorder="1" applyAlignment="1">
      <alignment horizontal="center" vertical="center" wrapText="1"/>
    </xf>
    <xf numFmtId="49" fontId="38" fillId="0" borderId="47" xfId="78" applyNumberFormat="1" applyFont="1" applyFill="1" applyBorder="1" applyAlignment="1">
      <alignment horizontal="center" vertical="center" wrapText="1"/>
    </xf>
    <xf numFmtId="49" fontId="38" fillId="0" borderId="48" xfId="78" applyNumberFormat="1" applyFont="1" applyFill="1" applyBorder="1" applyAlignment="1">
      <alignment horizontal="center" vertical="center" wrapText="1"/>
    </xf>
    <xf numFmtId="49" fontId="38" fillId="0" borderId="49" xfId="78" applyNumberFormat="1" applyFont="1" applyFill="1" applyBorder="1" applyAlignment="1">
      <alignment horizontal="center" vertical="center" wrapText="1"/>
    </xf>
    <xf numFmtId="49" fontId="38" fillId="0" borderId="50" xfId="78" applyNumberFormat="1" applyFont="1" applyFill="1" applyBorder="1" applyAlignment="1">
      <alignment horizontal="center" vertical="center" wrapText="1"/>
    </xf>
  </cellXfs>
  <cellStyles count="98">
    <cellStyle name="_Copy of J24_KONKURSA FORMAS_kopsavilkums3" xfId="1"/>
    <cellStyle name="_jekaba_24_virsizd" xfId="2"/>
    <cellStyle name="_jekaba_24_virsizd2" xfId="3"/>
    <cellStyle name="_Jekaba24_ACG" xfId="4"/>
    <cellStyle name="_virsizd_j24_konstr_past" xfId="5"/>
    <cellStyle name="20% - Accent1" xfId="6" builtinId="30" customBuiltin="1"/>
    <cellStyle name="20% - Accent2" xfId="7" builtinId="34" customBuiltin="1"/>
    <cellStyle name="20% - Accent3" xfId="8" builtinId="38" customBuiltin="1"/>
    <cellStyle name="20% - Accent4" xfId="9" builtinId="42" customBuiltin="1"/>
    <cellStyle name="20% - Accent5" xfId="10" builtinId="46" customBuiltin="1"/>
    <cellStyle name="20% - Accent6" xfId="11" builtinId="50" customBuiltin="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Äåķåęķūé [0]_laroux" xfId="24"/>
    <cellStyle name="Äåķåęķūé_laroux" xfId="25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Calculation" xfId="33" builtinId="22" customBuiltin="1"/>
    <cellStyle name="Check Cell" xfId="34" builtinId="23" customBuiltin="1"/>
    <cellStyle name="Comma 2" xfId="35"/>
    <cellStyle name="Comma 3" xfId="36"/>
    <cellStyle name="Comma 4" xfId="37"/>
    <cellStyle name="d" xfId="38"/>
    <cellStyle name="d_kuldiga_buvlaukums_20032009" xfId="39"/>
    <cellStyle name="Date" xfId="40"/>
    <cellStyle name="Date 2" xfId="41"/>
    <cellStyle name="Dezimal [0]_Compiling Utility Macros" xfId="42"/>
    <cellStyle name="Dezimal_Compiling Utility Macros" xfId="43"/>
    <cellStyle name="Divider" xfId="44"/>
    <cellStyle name="Explanatory Text" xfId="45" builtinId="53" customBuiltin="1"/>
    <cellStyle name="Fixed" xfId="46"/>
    <cellStyle name="Fixed 2" xfId="47"/>
    <cellStyle name="Good" xfId="48" builtinId="26" customBuiltin="1"/>
    <cellStyle name="Good 2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eading1 1" xfId="54"/>
    <cellStyle name="Heading1 2" xfId="55"/>
    <cellStyle name="Heading2" xfId="56"/>
    <cellStyle name="Heading2 2" xfId="57"/>
    <cellStyle name="Headline I" xfId="58"/>
    <cellStyle name="Headline II" xfId="59"/>
    <cellStyle name="Headline III" xfId="60"/>
    <cellStyle name="Input" xfId="62" builtinId="20" customBuiltin="1"/>
    <cellStyle name="Īįū÷ķūé_laroux" xfId="61"/>
    <cellStyle name="labi" xfId="63"/>
    <cellStyle name="Lietojamais" xfId="64"/>
    <cellStyle name="Linked Cell" xfId="65" builtinId="24" customBuiltin="1"/>
    <cellStyle name="Neutral" xfId="66" builtinId="28" customBuiltin="1"/>
    <cellStyle name="Neutral 2" xfId="67"/>
    <cellStyle name="Normaali_light-98_gun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_00T" xfId="75"/>
    <cellStyle name="Normal_9908m" xfId="76"/>
    <cellStyle name="Normal_AD-SLIMNICA" xfId="95"/>
    <cellStyle name="Normal_Limbazi" xfId="77"/>
    <cellStyle name="Normal_TameTuristu5-2011-08-06" xfId="78"/>
    <cellStyle name="Normal_TameTuristu5-2011-08-06 2" xfId="97"/>
    <cellStyle name="Normal_Teodors Skele un Carnikava" xfId="79"/>
    <cellStyle name="Note" xfId="80" builtinId="10" customBuiltin="1"/>
    <cellStyle name="Output" xfId="81" builtinId="21" customBuiltin="1"/>
    <cellStyle name="Percent 2" xfId="82"/>
    <cellStyle name="Position" xfId="83"/>
    <cellStyle name="Standard_Anpassen der Amortisation" xfId="84"/>
    <cellStyle name="Style 1" xfId="85"/>
    <cellStyle name="Style 2" xfId="86"/>
    <cellStyle name="Title" xfId="87" builtinId="15" customBuiltin="1"/>
    <cellStyle name="Total" xfId="88" builtinId="25" customBuiltin="1"/>
    <cellStyle name="Unit" xfId="89"/>
    <cellStyle name="Währung [0]_Compiling Utility Macros" xfId="90"/>
    <cellStyle name="Währung_Compiling Utility Macros" xfId="91"/>
    <cellStyle name="Warning Text" xfId="92" builtinId="11" customBuiltin="1"/>
    <cellStyle name="Обычный_2009-04-27_PED IESN" xfId="93"/>
    <cellStyle name="Обычный_33. OZOLNIEKU NOVADA DOME_OZO SKOLA_TELPU, GAITENU, KAPNU TELPU REMONTS_TAME_VADIMS_2011_02_25_melnraksts" xfId="96"/>
    <cellStyle name="Финансовый_VID_Rigas_Muita BST 1 un 2 karta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79022</xdr:colOff>
      <xdr:row>32</xdr:row>
      <xdr:rowOff>41359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79022</xdr:colOff>
      <xdr:row>32</xdr:row>
      <xdr:rowOff>41359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79022</xdr:colOff>
      <xdr:row>32</xdr:row>
      <xdr:rowOff>41359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79022</xdr:colOff>
      <xdr:row>32</xdr:row>
      <xdr:rowOff>41359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BIKERNIEKU162\TAMES\1.kartaBuvdarbi\Bikernieku162_21.11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MNometnu16\tames\MNometnu_21.08.20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Zeros="0" zoomScale="85" zoomScaleNormal="120" workbookViewId="0">
      <selection activeCell="D35" sqref="D35"/>
    </sheetView>
  </sheetViews>
  <sheetFormatPr defaultColWidth="8.85546875" defaultRowHeight="12.75"/>
  <cols>
    <col min="1" max="1" width="4.28515625" style="8" customWidth="1"/>
    <col min="2" max="2" width="54.28515625" style="9" customWidth="1"/>
    <col min="3" max="3" width="18" style="9" customWidth="1"/>
    <col min="4" max="4" width="6.7109375" style="9" customWidth="1"/>
    <col min="5" max="5" width="12.42578125" style="9" customWidth="1"/>
    <col min="6" max="16384" width="8.85546875" style="9"/>
  </cols>
  <sheetData>
    <row r="1" spans="1:3">
      <c r="B1" s="8"/>
      <c r="C1" s="8" t="s">
        <v>1</v>
      </c>
    </row>
    <row r="2" spans="1:3">
      <c r="B2" s="8"/>
      <c r="C2" s="8"/>
    </row>
    <row r="3" spans="1:3">
      <c r="B3" s="10"/>
      <c r="C3" s="11" t="s">
        <v>40</v>
      </c>
    </row>
    <row r="4" spans="1:3">
      <c r="B4" s="8"/>
      <c r="C4" s="11" t="s">
        <v>41</v>
      </c>
    </row>
    <row r="5" spans="1:3">
      <c r="B5" s="8"/>
      <c r="C5" s="8"/>
    </row>
    <row r="6" spans="1:3">
      <c r="B6" s="11"/>
      <c r="C6" s="10" t="s">
        <v>2</v>
      </c>
    </row>
    <row r="8" spans="1:3">
      <c r="B8" s="10"/>
      <c r="C8" s="168" t="s">
        <v>403</v>
      </c>
    </row>
    <row r="10" spans="1:3">
      <c r="B10" s="161" t="s">
        <v>136</v>
      </c>
    </row>
    <row r="12" spans="1:3">
      <c r="A12" s="160" t="str">
        <f>Kopsavilkums_Nr.1!A4</f>
        <v>Būves nosaukums:  Daudzdzīvokļu ēka</v>
      </c>
      <c r="B12" s="27"/>
      <c r="C12" s="12"/>
    </row>
    <row r="13" spans="1:3" ht="27.75" customHeight="1">
      <c r="A13" s="397" t="str">
        <f>Kopsavilkums_Nr.1!A5</f>
        <v>Objekta nosaukums: Energoefektivitātes paaugstināšana dzīvojamai mājai</v>
      </c>
      <c r="B13" s="397"/>
      <c r="C13" s="397"/>
    </row>
    <row r="14" spans="1:3">
      <c r="A14" s="160" t="str">
        <f>Kopsavilkums_Nr.1!A6</f>
        <v>Objekta adrese:  Lāčplēša iela 17, Jelgava, LV-3002, KAD.NR.09000270187001</v>
      </c>
      <c r="C14" s="12"/>
    </row>
    <row r="15" spans="1:3">
      <c r="A15" s="130"/>
      <c r="C15" s="12"/>
    </row>
    <row r="16" spans="1:3">
      <c r="A16" s="13"/>
      <c r="C16" s="14"/>
    </row>
    <row r="17" spans="1:5">
      <c r="A17" s="13"/>
      <c r="C17" s="15"/>
    </row>
    <row r="18" spans="1:5" ht="13.7" customHeight="1">
      <c r="A18" s="392" t="s">
        <v>42</v>
      </c>
      <c r="B18" s="394" t="s">
        <v>3</v>
      </c>
      <c r="C18" s="392" t="s">
        <v>133</v>
      </c>
    </row>
    <row r="19" spans="1:5">
      <c r="A19" s="393"/>
      <c r="B19" s="395"/>
      <c r="C19" s="396"/>
    </row>
    <row r="20" spans="1:5">
      <c r="A20" s="16">
        <v>1</v>
      </c>
      <c r="B20" s="16">
        <v>2</v>
      </c>
      <c r="C20" s="17">
        <v>3</v>
      </c>
    </row>
    <row r="21" spans="1:5">
      <c r="A21" s="18"/>
      <c r="B21" s="19"/>
      <c r="C21" s="20"/>
      <c r="D21" s="21"/>
    </row>
    <row r="22" spans="1:5" ht="25.5">
      <c r="A22" s="18">
        <v>1</v>
      </c>
      <c r="B22" s="19" t="s">
        <v>48</v>
      </c>
      <c r="C22" s="20"/>
      <c r="D22" s="21"/>
      <c r="E22" s="21"/>
    </row>
    <row r="23" spans="1:5">
      <c r="A23" s="18"/>
      <c r="B23" s="19"/>
      <c r="C23" s="20"/>
      <c r="D23" s="21"/>
    </row>
    <row r="24" spans="1:5">
      <c r="A24" s="18"/>
      <c r="B24" s="28" t="s">
        <v>28</v>
      </c>
      <c r="C24" s="20"/>
      <c r="D24" s="21"/>
    </row>
    <row r="25" spans="1:5">
      <c r="A25" s="18"/>
      <c r="B25" s="22"/>
      <c r="C25" s="29"/>
      <c r="D25" s="21"/>
    </row>
    <row r="26" spans="1:5" ht="13.5" customHeight="1">
      <c r="A26" s="23"/>
      <c r="B26" s="30" t="s">
        <v>43</v>
      </c>
      <c r="C26" s="20"/>
      <c r="D26" s="21"/>
    </row>
    <row r="27" spans="1:5" ht="15.75" customHeight="1">
      <c r="A27" s="23"/>
      <c r="B27" s="31" t="s">
        <v>49</v>
      </c>
      <c r="C27" s="29"/>
      <c r="D27" s="21"/>
    </row>
    <row r="28" spans="1:5" ht="16.5" customHeight="1">
      <c r="A28" s="23"/>
      <c r="B28" s="24" t="s">
        <v>44</v>
      </c>
      <c r="C28" s="29"/>
      <c r="D28" s="21"/>
    </row>
    <row r="29" spans="1:5" ht="15.75" customHeight="1">
      <c r="A29" s="23"/>
      <c r="B29" s="32"/>
      <c r="C29" s="20"/>
      <c r="D29" s="21"/>
    </row>
    <row r="31" spans="1:5">
      <c r="B31" s="8"/>
      <c r="C31" s="8"/>
      <c r="D31" s="8"/>
      <c r="E31" s="8"/>
    </row>
    <row r="32" spans="1:5">
      <c r="B32" s="8"/>
      <c r="C32" s="8"/>
      <c r="D32" s="8"/>
      <c r="E32" s="8"/>
    </row>
    <row r="33" spans="1:6" s="26" customFormat="1">
      <c r="A33" s="25"/>
      <c r="B33" s="25"/>
      <c r="C33" s="25"/>
      <c r="D33" s="25"/>
      <c r="E33" s="25"/>
      <c r="F33" s="9"/>
    </row>
    <row r="34" spans="1:6" s="130" customFormat="1">
      <c r="B34" s="131"/>
      <c r="C34" s="9"/>
      <c r="D34" s="9"/>
      <c r="E34" s="9"/>
      <c r="F34" s="9"/>
    </row>
    <row r="35" spans="1:6" s="130" customFormat="1">
      <c r="B35" s="164"/>
      <c r="C35" s="9"/>
      <c r="D35" s="9"/>
      <c r="E35" s="9"/>
      <c r="F35" s="9"/>
    </row>
    <row r="36" spans="1:6" s="130" customFormat="1">
      <c r="C36" s="9"/>
      <c r="D36" s="9"/>
      <c r="E36" s="9"/>
      <c r="F36" s="9"/>
    </row>
    <row r="37" spans="1:6" s="130" customFormat="1">
      <c r="C37" s="9"/>
      <c r="D37" s="9"/>
      <c r="E37" s="9"/>
      <c r="F37" s="9"/>
    </row>
    <row r="38" spans="1:6" s="130" customFormat="1">
      <c r="C38" s="9"/>
      <c r="D38" s="9"/>
      <c r="E38" s="9"/>
      <c r="F38" s="9"/>
    </row>
    <row r="39" spans="1:6" s="130" customFormat="1">
      <c r="B39" s="131"/>
      <c r="C39" s="9"/>
      <c r="D39" s="9"/>
      <c r="E39" s="9"/>
      <c r="F39" s="9"/>
    </row>
    <row r="40" spans="1:6" s="130" customFormat="1">
      <c r="C40" s="9"/>
      <c r="D40" s="9"/>
      <c r="E40" s="9"/>
      <c r="F40" s="9"/>
    </row>
    <row r="41" spans="1:6" s="130" customFormat="1">
      <c r="B41" s="166"/>
      <c r="C41" s="9"/>
      <c r="D41" s="9"/>
      <c r="E41" s="9"/>
      <c r="F41" s="9"/>
    </row>
    <row r="42" spans="1:6" s="130" customFormat="1">
      <c r="C42" s="9"/>
      <c r="D42" s="9"/>
      <c r="E42" s="9"/>
      <c r="F42" s="9"/>
    </row>
    <row r="43" spans="1:6" s="130" customFormat="1">
      <c r="C43" s="9"/>
      <c r="D43" s="9"/>
      <c r="E43" s="9"/>
      <c r="F43" s="9"/>
    </row>
    <row r="44" spans="1:6" s="130" customFormat="1">
      <c r="B44" s="167"/>
      <c r="C44" s="9"/>
      <c r="D44" s="9"/>
      <c r="E44" s="9"/>
      <c r="F44" s="9"/>
    </row>
    <row r="45" spans="1:6" s="130" customFormat="1">
      <c r="C45" s="9"/>
      <c r="D45" s="9"/>
      <c r="E45" s="9"/>
      <c r="F45" s="9"/>
    </row>
    <row r="46" spans="1:6" s="130" customFormat="1">
      <c r="C46" s="9"/>
      <c r="D46" s="9"/>
      <c r="E46" s="9"/>
      <c r="F46" s="9"/>
    </row>
    <row r="47" spans="1:6" s="130" customFormat="1">
      <c r="C47" s="9"/>
      <c r="D47" s="9"/>
      <c r="E47" s="9"/>
      <c r="F47" s="9"/>
    </row>
    <row r="48" spans="1:6" s="130" customFormat="1">
      <c r="C48" s="9"/>
      <c r="D48" s="9"/>
      <c r="E48" s="9"/>
      <c r="F48" s="9"/>
    </row>
    <row r="49" spans="2:6" s="130" customFormat="1">
      <c r="C49" s="9"/>
      <c r="D49" s="9"/>
      <c r="E49" s="9"/>
      <c r="F49" s="9"/>
    </row>
    <row r="50" spans="2:6" s="130" customFormat="1">
      <c r="B50" s="164"/>
      <c r="C50" s="9"/>
      <c r="D50" s="9"/>
      <c r="E50" s="9"/>
      <c r="F50" s="9"/>
    </row>
    <row r="51" spans="2:6">
      <c r="B51" s="165"/>
    </row>
    <row r="52" spans="2:6">
      <c r="B52" s="165"/>
    </row>
    <row r="53" spans="2:6">
      <c r="B53" s="165"/>
    </row>
    <row r="54" spans="2:6">
      <c r="B54" s="165"/>
    </row>
    <row r="55" spans="2:6">
      <c r="B55" s="166"/>
    </row>
    <row r="56" spans="2:6">
      <c r="B56" s="167"/>
    </row>
    <row r="57" spans="2:6">
      <c r="B57" s="165"/>
    </row>
  </sheetData>
  <sheetProtection selectLockedCells="1" selectUnlockedCells="1"/>
  <mergeCells count="4">
    <mergeCell ref="A18:A19"/>
    <mergeCell ref="B18:B19"/>
    <mergeCell ref="C18:C19"/>
    <mergeCell ref="A13:C13"/>
  </mergeCells>
  <phoneticPr fontId="36" type="noConversion"/>
  <pageMargins left="0.99" right="0.2" top="0.63" bottom="1" header="0.51180555555555551" footer="0.51180555555555551"/>
  <pageSetup paperSize="9" firstPageNumber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E57" sqref="E57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5.42578125" style="70" customWidth="1"/>
    <col min="7" max="7" width="8" style="70" customWidth="1"/>
    <col min="8" max="8" width="7.8554687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16">
      <c r="A1" s="418" t="s">
        <v>368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392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311"/>
      <c r="I7" s="311"/>
      <c r="J7" s="311"/>
      <c r="K7" s="311"/>
      <c r="L7" s="311"/>
      <c r="M7" s="311"/>
      <c r="N7" s="311"/>
      <c r="O7" s="311"/>
      <c r="P7" s="311"/>
    </row>
    <row r="8" spans="1:16">
      <c r="A8" s="68"/>
      <c r="B8" s="68"/>
      <c r="F8" s="72"/>
      <c r="K8" s="311"/>
      <c r="L8" s="252" t="s">
        <v>86</v>
      </c>
      <c r="M8" s="311"/>
      <c r="N8" s="420"/>
      <c r="O8" s="420"/>
      <c r="P8" s="311"/>
    </row>
    <row r="9" spans="1:16">
      <c r="A9" s="68"/>
      <c r="B9" s="68"/>
      <c r="F9" s="72"/>
      <c r="L9" s="74"/>
      <c r="M9" s="75"/>
      <c r="N9" s="312"/>
      <c r="O9" s="75"/>
      <c r="P9" s="75"/>
    </row>
    <row r="10" spans="1:16">
      <c r="A10" s="76"/>
      <c r="B10" s="76"/>
      <c r="C10" s="77"/>
      <c r="L10" s="311"/>
      <c r="M10" s="311"/>
      <c r="N10" s="311"/>
      <c r="O10" s="311"/>
    </row>
    <row r="11" spans="1:16" s="67" customFormat="1" ht="13.5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13.5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5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81">
        <v>1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233" customFormat="1" ht="14.25" customHeight="1">
      <c r="A15" s="315" t="s">
        <v>78</v>
      </c>
      <c r="B15" s="316" t="s">
        <v>239</v>
      </c>
      <c r="C15" s="387" t="s">
        <v>369</v>
      </c>
      <c r="D15" s="313" t="s">
        <v>163</v>
      </c>
      <c r="E15" s="317">
        <v>83.76</v>
      </c>
      <c r="F15" s="91"/>
      <c r="G15" s="259"/>
      <c r="H15" s="52"/>
      <c r="I15" s="91"/>
      <c r="J15" s="91"/>
      <c r="K15" s="52"/>
      <c r="L15" s="52"/>
      <c r="M15" s="52"/>
      <c r="N15" s="52"/>
      <c r="O15" s="52"/>
      <c r="P15" s="52"/>
    </row>
    <row r="16" spans="1:16" s="233" customFormat="1" ht="13.5" customHeight="1">
      <c r="A16" s="315"/>
      <c r="B16" s="316"/>
      <c r="C16" s="387" t="s">
        <v>370</v>
      </c>
      <c r="D16" s="313" t="s">
        <v>163</v>
      </c>
      <c r="E16" s="317">
        <f>SUM(E15)*1.1</f>
        <v>92.14</v>
      </c>
      <c r="F16" s="91"/>
      <c r="G16" s="259"/>
      <c r="H16" s="52"/>
      <c r="I16" s="91"/>
      <c r="J16" s="91"/>
      <c r="K16" s="52"/>
      <c r="L16" s="52"/>
      <c r="M16" s="52"/>
      <c r="N16" s="52"/>
      <c r="O16" s="52"/>
      <c r="P16" s="52"/>
    </row>
    <row r="17" spans="1:16" s="147" customFormat="1">
      <c r="A17" s="315"/>
      <c r="B17" s="316"/>
      <c r="C17" s="387" t="s">
        <v>371</v>
      </c>
      <c r="D17" s="313" t="s">
        <v>148</v>
      </c>
      <c r="E17" s="318">
        <v>15</v>
      </c>
      <c r="F17" s="91"/>
      <c r="G17" s="259"/>
      <c r="H17" s="52"/>
      <c r="I17" s="91"/>
      <c r="J17" s="91"/>
      <c r="K17" s="52"/>
      <c r="L17" s="52"/>
      <c r="M17" s="52"/>
      <c r="N17" s="52"/>
      <c r="O17" s="52"/>
      <c r="P17" s="52"/>
    </row>
    <row r="18" spans="1:16" s="147" customFormat="1" ht="14.25" customHeight="1">
      <c r="A18" s="315" t="s">
        <v>79</v>
      </c>
      <c r="B18" s="316" t="s">
        <v>239</v>
      </c>
      <c r="C18" s="387" t="s">
        <v>372</v>
      </c>
      <c r="D18" s="313" t="s">
        <v>163</v>
      </c>
      <c r="E18" s="317">
        <v>120</v>
      </c>
      <c r="F18" s="91"/>
      <c r="G18" s="259"/>
      <c r="H18" s="52"/>
      <c r="I18" s="91"/>
      <c r="J18" s="91"/>
      <c r="K18" s="52"/>
      <c r="L18" s="52"/>
      <c r="M18" s="52"/>
      <c r="N18" s="52"/>
      <c r="O18" s="52"/>
      <c r="P18" s="52"/>
    </row>
    <row r="19" spans="1:16" s="147" customFormat="1">
      <c r="A19" s="315"/>
      <c r="B19" s="316"/>
      <c r="C19" s="387" t="s">
        <v>370</v>
      </c>
      <c r="D19" s="313" t="s">
        <v>163</v>
      </c>
      <c r="E19" s="317">
        <f>SUM(E18)*1.1</f>
        <v>132</v>
      </c>
      <c r="F19" s="91"/>
      <c r="G19" s="259"/>
      <c r="H19" s="52"/>
      <c r="I19" s="91"/>
      <c r="J19" s="91"/>
      <c r="K19" s="52"/>
      <c r="L19" s="52"/>
      <c r="M19" s="52"/>
      <c r="N19" s="52"/>
      <c r="O19" s="52"/>
      <c r="P19" s="52"/>
    </row>
    <row r="20" spans="1:16" s="147" customFormat="1">
      <c r="A20" s="315"/>
      <c r="B20" s="316"/>
      <c r="C20" s="387" t="s">
        <v>371</v>
      </c>
      <c r="D20" s="313" t="s">
        <v>148</v>
      </c>
      <c r="E20" s="318">
        <v>20</v>
      </c>
      <c r="F20" s="91"/>
      <c r="G20" s="259"/>
      <c r="H20" s="52"/>
      <c r="I20" s="91"/>
      <c r="J20" s="91"/>
      <c r="K20" s="52"/>
      <c r="L20" s="52"/>
      <c r="M20" s="52"/>
      <c r="N20" s="52"/>
      <c r="O20" s="52"/>
      <c r="P20" s="52"/>
    </row>
    <row r="21" spans="1:16" s="147" customFormat="1" ht="15.75" customHeight="1">
      <c r="A21" s="315" t="s">
        <v>196</v>
      </c>
      <c r="B21" s="316" t="s">
        <v>239</v>
      </c>
      <c r="C21" s="387" t="s">
        <v>373</v>
      </c>
      <c r="D21" s="313" t="s">
        <v>163</v>
      </c>
      <c r="E21" s="317">
        <v>130</v>
      </c>
      <c r="F21" s="91"/>
      <c r="G21" s="259"/>
      <c r="H21" s="52"/>
      <c r="I21" s="91"/>
      <c r="J21" s="91"/>
      <c r="K21" s="52"/>
      <c r="L21" s="52"/>
      <c r="M21" s="52"/>
      <c r="N21" s="52"/>
      <c r="O21" s="52"/>
      <c r="P21" s="52"/>
    </row>
    <row r="22" spans="1:16" s="147" customFormat="1" ht="15.75" customHeight="1">
      <c r="A22" s="315" t="s">
        <v>197</v>
      </c>
      <c r="B22" s="316" t="s">
        <v>239</v>
      </c>
      <c r="C22" s="387" t="s">
        <v>374</v>
      </c>
      <c r="D22" s="313" t="s">
        <v>163</v>
      </c>
      <c r="E22" s="317">
        <v>50</v>
      </c>
      <c r="F22" s="91"/>
      <c r="G22" s="259"/>
      <c r="H22" s="52"/>
      <c r="I22" s="91"/>
      <c r="J22" s="91"/>
      <c r="K22" s="52"/>
      <c r="L22" s="52"/>
      <c r="M22" s="52"/>
      <c r="N22" s="52"/>
      <c r="O22" s="52"/>
      <c r="P22" s="52"/>
    </row>
    <row r="23" spans="1:16" s="147" customFormat="1" ht="15.75" customHeight="1">
      <c r="A23" s="315" t="s">
        <v>206</v>
      </c>
      <c r="B23" s="316" t="s">
        <v>239</v>
      </c>
      <c r="C23" s="388" t="s">
        <v>375</v>
      </c>
      <c r="D23" s="178" t="s">
        <v>163</v>
      </c>
      <c r="E23" s="319">
        <v>130</v>
      </c>
      <c r="F23" s="91"/>
      <c r="G23" s="259"/>
      <c r="H23" s="52"/>
      <c r="I23" s="91"/>
      <c r="J23" s="91"/>
      <c r="K23" s="52"/>
      <c r="L23" s="52"/>
      <c r="M23" s="52"/>
      <c r="N23" s="52"/>
      <c r="O23" s="52"/>
      <c r="P23" s="52"/>
    </row>
    <row r="24" spans="1:16" s="147" customFormat="1">
      <c r="A24" s="315"/>
      <c r="B24" s="316"/>
      <c r="C24" s="389" t="s">
        <v>269</v>
      </c>
      <c r="D24" s="178" t="s">
        <v>245</v>
      </c>
      <c r="E24" s="321">
        <f>SUM(E23)*0.3</f>
        <v>39</v>
      </c>
      <c r="F24" s="91"/>
      <c r="G24" s="259"/>
      <c r="H24" s="52"/>
      <c r="I24" s="91"/>
      <c r="J24" s="91"/>
      <c r="K24" s="52"/>
      <c r="L24" s="52"/>
      <c r="M24" s="52"/>
      <c r="N24" s="52"/>
      <c r="O24" s="52"/>
      <c r="P24" s="52"/>
    </row>
    <row r="25" spans="1:16" s="147" customFormat="1">
      <c r="A25" s="315"/>
      <c r="B25" s="316"/>
      <c r="C25" s="388" t="s">
        <v>316</v>
      </c>
      <c r="D25" s="178" t="s">
        <v>37</v>
      </c>
      <c r="E25" s="321">
        <f>SUM(E23)*3</f>
        <v>390</v>
      </c>
      <c r="F25" s="91"/>
      <c r="G25" s="259"/>
      <c r="H25" s="52"/>
      <c r="I25" s="91"/>
      <c r="J25" s="91"/>
      <c r="K25" s="52"/>
      <c r="L25" s="52"/>
      <c r="M25" s="52"/>
      <c r="N25" s="52"/>
      <c r="O25" s="52"/>
      <c r="P25" s="52"/>
    </row>
    <row r="26" spans="1:16" s="98" customFormat="1">
      <c r="A26" s="315"/>
      <c r="B26" s="316"/>
      <c r="C26" s="388" t="s">
        <v>376</v>
      </c>
      <c r="D26" s="178" t="s">
        <v>37</v>
      </c>
      <c r="E26" s="321">
        <f>SUM(E23)*1.5</f>
        <v>195</v>
      </c>
      <c r="F26" s="91"/>
      <c r="G26" s="259"/>
      <c r="H26" s="52"/>
      <c r="I26" s="91"/>
      <c r="J26" s="91"/>
      <c r="K26" s="52"/>
      <c r="L26" s="52"/>
      <c r="M26" s="52"/>
      <c r="N26" s="52"/>
      <c r="O26" s="52"/>
      <c r="P26" s="52"/>
    </row>
    <row r="27" spans="1:16">
      <c r="A27" s="315"/>
      <c r="B27" s="316"/>
      <c r="C27" s="388" t="s">
        <v>317</v>
      </c>
      <c r="D27" s="178" t="s">
        <v>163</v>
      </c>
      <c r="E27" s="319">
        <f>SUM(E23)*0.04</f>
        <v>5.2</v>
      </c>
      <c r="F27" s="91"/>
      <c r="G27" s="259"/>
      <c r="H27" s="52"/>
      <c r="I27" s="91"/>
      <c r="J27" s="91"/>
      <c r="K27" s="52"/>
      <c r="L27" s="52"/>
      <c r="M27" s="52"/>
      <c r="N27" s="52"/>
      <c r="O27" s="52"/>
      <c r="P27" s="52"/>
    </row>
    <row r="28" spans="1:16" ht="15" customHeight="1">
      <c r="A28" s="315" t="s">
        <v>207</v>
      </c>
      <c r="B28" s="316" t="s">
        <v>239</v>
      </c>
      <c r="C28" s="388" t="s">
        <v>193</v>
      </c>
      <c r="D28" s="178" t="s">
        <v>163</v>
      </c>
      <c r="E28" s="319">
        <v>130</v>
      </c>
      <c r="F28" s="91"/>
      <c r="G28" s="259"/>
      <c r="H28" s="52"/>
      <c r="I28" s="91"/>
      <c r="J28" s="91"/>
      <c r="K28" s="52"/>
      <c r="L28" s="52"/>
      <c r="M28" s="52"/>
      <c r="N28" s="52"/>
      <c r="O28" s="52"/>
      <c r="P28" s="52"/>
    </row>
    <row r="29" spans="1:16">
      <c r="A29" s="315"/>
      <c r="B29" s="316"/>
      <c r="C29" s="388" t="s">
        <v>377</v>
      </c>
      <c r="D29" s="178" t="s">
        <v>245</v>
      </c>
      <c r="E29" s="321">
        <f>SUM(E28)*0.3</f>
        <v>39</v>
      </c>
      <c r="F29" s="91"/>
      <c r="G29" s="259"/>
      <c r="H29" s="52"/>
      <c r="I29" s="91"/>
      <c r="J29" s="91"/>
      <c r="K29" s="52"/>
      <c r="L29" s="52"/>
      <c r="M29" s="52"/>
      <c r="N29" s="52"/>
      <c r="O29" s="52"/>
      <c r="P29" s="52"/>
    </row>
    <row r="30" spans="1:16" s="53" customFormat="1" ht="15.75" customHeight="1">
      <c r="A30" s="315" t="s">
        <v>208</v>
      </c>
      <c r="B30" s="316" t="s">
        <v>239</v>
      </c>
      <c r="C30" s="388" t="s">
        <v>409</v>
      </c>
      <c r="D30" s="178" t="s">
        <v>163</v>
      </c>
      <c r="E30" s="319">
        <v>300</v>
      </c>
      <c r="F30" s="91"/>
      <c r="G30" s="259"/>
      <c r="H30" s="52"/>
      <c r="I30" s="91"/>
      <c r="J30" s="91"/>
      <c r="K30" s="52"/>
      <c r="L30" s="52"/>
      <c r="M30" s="52"/>
      <c r="N30" s="52"/>
      <c r="O30" s="52"/>
      <c r="P30" s="52"/>
    </row>
    <row r="31" spans="1:16" s="53" customFormat="1">
      <c r="A31" s="315"/>
      <c r="B31" s="316"/>
      <c r="C31" s="389" t="s">
        <v>378</v>
      </c>
      <c r="D31" s="178" t="s">
        <v>245</v>
      </c>
      <c r="E31" s="321">
        <f>SUM(E30)*0.3</f>
        <v>90</v>
      </c>
      <c r="F31" s="91"/>
      <c r="G31" s="259"/>
      <c r="H31" s="52"/>
      <c r="I31" s="91"/>
      <c r="J31" s="91"/>
      <c r="K31" s="52"/>
      <c r="L31" s="52"/>
      <c r="M31" s="52"/>
      <c r="N31" s="52"/>
      <c r="O31" s="52"/>
      <c r="P31" s="52"/>
    </row>
    <row r="32" spans="1:16" s="53" customFormat="1">
      <c r="A32" s="315"/>
      <c r="B32" s="316"/>
      <c r="C32" s="388" t="s">
        <v>379</v>
      </c>
      <c r="D32" s="178" t="s">
        <v>37</v>
      </c>
      <c r="E32" s="321">
        <f>SUM(E30)*12</f>
        <v>3600</v>
      </c>
      <c r="F32" s="91"/>
      <c r="G32" s="259"/>
      <c r="H32" s="52"/>
      <c r="I32" s="91"/>
      <c r="J32" s="91"/>
      <c r="K32" s="52"/>
      <c r="L32" s="52"/>
      <c r="M32" s="52"/>
      <c r="N32" s="52"/>
      <c r="O32" s="52"/>
      <c r="P32" s="52"/>
    </row>
    <row r="33" spans="1:16" s="53" customFormat="1" ht="15" customHeight="1">
      <c r="A33" s="315" t="s">
        <v>209</v>
      </c>
      <c r="B33" s="316" t="s">
        <v>239</v>
      </c>
      <c r="C33" s="388" t="s">
        <v>380</v>
      </c>
      <c r="D33" s="178" t="s">
        <v>163</v>
      </c>
      <c r="E33" s="319">
        <v>300</v>
      </c>
      <c r="F33" s="91"/>
      <c r="G33" s="259"/>
      <c r="H33" s="52"/>
      <c r="I33" s="91"/>
      <c r="J33" s="91"/>
      <c r="K33" s="52"/>
      <c r="L33" s="52"/>
      <c r="M33" s="52"/>
      <c r="N33" s="52"/>
      <c r="O33" s="52"/>
      <c r="P33" s="52"/>
    </row>
    <row r="34" spans="1:16">
      <c r="A34" s="315"/>
      <c r="B34" s="316"/>
      <c r="C34" s="389" t="s">
        <v>269</v>
      </c>
      <c r="D34" s="178" t="s">
        <v>245</v>
      </c>
      <c r="E34" s="321">
        <f>SUM(E33)*0.3</f>
        <v>90</v>
      </c>
      <c r="F34" s="91"/>
      <c r="G34" s="259"/>
      <c r="H34" s="52"/>
      <c r="I34" s="91"/>
      <c r="J34" s="91"/>
      <c r="K34" s="52"/>
      <c r="L34" s="52"/>
      <c r="M34" s="52"/>
      <c r="N34" s="52"/>
      <c r="O34" s="52"/>
      <c r="P34" s="52"/>
    </row>
    <row r="35" spans="1:16">
      <c r="A35" s="315"/>
      <c r="B35" s="316"/>
      <c r="C35" s="388" t="s">
        <v>316</v>
      </c>
      <c r="D35" s="178" t="s">
        <v>37</v>
      </c>
      <c r="E35" s="321">
        <f>SUM(E33)*3</f>
        <v>900</v>
      </c>
      <c r="F35" s="91"/>
      <c r="G35" s="259"/>
      <c r="H35" s="52"/>
      <c r="I35" s="91"/>
      <c r="J35" s="91"/>
      <c r="K35" s="52"/>
      <c r="L35" s="52"/>
      <c r="M35" s="52"/>
      <c r="N35" s="52"/>
      <c r="O35" s="52"/>
      <c r="P35" s="52"/>
    </row>
    <row r="36" spans="1:16">
      <c r="A36" s="315"/>
      <c r="B36" s="316"/>
      <c r="C36" s="388" t="s">
        <v>376</v>
      </c>
      <c r="D36" s="178" t="s">
        <v>37</v>
      </c>
      <c r="E36" s="321">
        <f>SUM(E33)*1.5</f>
        <v>450</v>
      </c>
      <c r="F36" s="91"/>
      <c r="G36" s="259"/>
      <c r="H36" s="52"/>
      <c r="I36" s="91"/>
      <c r="J36" s="91"/>
      <c r="K36" s="52"/>
      <c r="L36" s="52"/>
      <c r="M36" s="52"/>
      <c r="N36" s="52"/>
      <c r="O36" s="52"/>
      <c r="P36" s="52"/>
    </row>
    <row r="37" spans="1:16">
      <c r="A37" s="315"/>
      <c r="B37" s="316"/>
      <c r="C37" s="388" t="s">
        <v>317</v>
      </c>
      <c r="D37" s="178" t="s">
        <v>163</v>
      </c>
      <c r="E37" s="319">
        <v>12</v>
      </c>
      <c r="F37" s="91"/>
      <c r="G37" s="259"/>
      <c r="H37" s="52"/>
      <c r="I37" s="91"/>
      <c r="J37" s="91"/>
      <c r="K37" s="52"/>
      <c r="L37" s="52"/>
      <c r="M37" s="52"/>
      <c r="N37" s="52"/>
      <c r="O37" s="52"/>
      <c r="P37" s="52"/>
    </row>
    <row r="38" spans="1:16" ht="15" customHeight="1">
      <c r="A38" s="315" t="s">
        <v>210</v>
      </c>
      <c r="B38" s="316" t="s">
        <v>239</v>
      </c>
      <c r="C38" s="388" t="s">
        <v>381</v>
      </c>
      <c r="D38" s="178" t="s">
        <v>163</v>
      </c>
      <c r="E38" s="319">
        <v>300</v>
      </c>
      <c r="F38" s="91"/>
      <c r="G38" s="259"/>
      <c r="H38" s="52"/>
      <c r="I38" s="91"/>
      <c r="J38" s="91"/>
      <c r="K38" s="52"/>
      <c r="L38" s="52"/>
      <c r="M38" s="52"/>
      <c r="N38" s="52"/>
      <c r="O38" s="52"/>
      <c r="P38" s="52"/>
    </row>
    <row r="39" spans="1:16">
      <c r="A39" s="315"/>
      <c r="B39" s="316"/>
      <c r="C39" s="388" t="s">
        <v>382</v>
      </c>
      <c r="D39" s="178" t="s">
        <v>245</v>
      </c>
      <c r="E39" s="321">
        <f>SUM(E38)*0.3</f>
        <v>90</v>
      </c>
      <c r="F39" s="91"/>
      <c r="G39" s="259"/>
      <c r="H39" s="52"/>
      <c r="I39" s="91"/>
      <c r="J39" s="91"/>
      <c r="K39" s="52"/>
      <c r="L39" s="52"/>
      <c r="M39" s="52"/>
      <c r="N39" s="52"/>
      <c r="O39" s="52"/>
      <c r="P39" s="52"/>
    </row>
    <row r="40" spans="1:16" ht="14.25" customHeight="1">
      <c r="A40" s="315" t="s">
        <v>220</v>
      </c>
      <c r="B40" s="316" t="s">
        <v>239</v>
      </c>
      <c r="C40" s="388" t="s">
        <v>383</v>
      </c>
      <c r="D40" s="178" t="s">
        <v>163</v>
      </c>
      <c r="E40" s="319">
        <v>60</v>
      </c>
      <c r="F40" s="91"/>
      <c r="G40" s="259"/>
      <c r="H40" s="52"/>
      <c r="I40" s="91"/>
      <c r="J40" s="91"/>
      <c r="K40" s="52"/>
      <c r="L40" s="52"/>
      <c r="M40" s="52"/>
      <c r="N40" s="52"/>
      <c r="O40" s="52"/>
      <c r="P40" s="52"/>
    </row>
    <row r="41" spans="1:16">
      <c r="A41" s="315"/>
      <c r="B41" s="316"/>
      <c r="C41" s="388" t="s">
        <v>384</v>
      </c>
      <c r="D41" s="178" t="s">
        <v>245</v>
      </c>
      <c r="E41" s="321">
        <f>SUM(E40)*0.3</f>
        <v>18</v>
      </c>
      <c r="F41" s="91"/>
      <c r="G41" s="259"/>
      <c r="H41" s="52"/>
      <c r="I41" s="91"/>
      <c r="J41" s="91"/>
      <c r="K41" s="52"/>
      <c r="L41" s="52"/>
      <c r="M41" s="52"/>
      <c r="N41" s="52"/>
      <c r="O41" s="52"/>
      <c r="P41" s="52"/>
    </row>
    <row r="42" spans="1:16" ht="17.25" customHeight="1">
      <c r="A42" s="315" t="s">
        <v>222</v>
      </c>
      <c r="B42" s="316" t="s">
        <v>239</v>
      </c>
      <c r="C42" s="388" t="s">
        <v>385</v>
      </c>
      <c r="D42" s="178" t="s">
        <v>163</v>
      </c>
      <c r="E42" s="319">
        <v>120</v>
      </c>
      <c r="F42" s="91"/>
      <c r="G42" s="259"/>
      <c r="H42" s="52"/>
      <c r="I42" s="91"/>
      <c r="J42" s="91"/>
      <c r="K42" s="52"/>
      <c r="L42" s="52"/>
      <c r="M42" s="52"/>
      <c r="N42" s="52"/>
      <c r="O42" s="52"/>
      <c r="P42" s="52"/>
    </row>
    <row r="43" spans="1:16">
      <c r="A43" s="315"/>
      <c r="B43" s="316"/>
      <c r="C43" s="388" t="s">
        <v>410</v>
      </c>
      <c r="D43" s="178" t="s">
        <v>245</v>
      </c>
      <c r="E43" s="321">
        <f>SUM(E42)*0.3</f>
        <v>36</v>
      </c>
      <c r="F43" s="91"/>
      <c r="G43" s="259"/>
      <c r="H43" s="52"/>
      <c r="I43" s="91"/>
      <c r="J43" s="91"/>
      <c r="K43" s="52"/>
      <c r="L43" s="52"/>
      <c r="M43" s="52"/>
      <c r="N43" s="52"/>
      <c r="O43" s="52"/>
      <c r="P43" s="52"/>
    </row>
    <row r="44" spans="1:16" ht="17.25" customHeight="1">
      <c r="A44" s="315" t="s">
        <v>223</v>
      </c>
      <c r="B44" s="316" t="s">
        <v>239</v>
      </c>
      <c r="C44" s="389" t="s">
        <v>386</v>
      </c>
      <c r="D44" s="305" t="s">
        <v>163</v>
      </c>
      <c r="E44" s="56">
        <v>14.4</v>
      </c>
      <c r="F44" s="56"/>
      <c r="G44" s="259"/>
      <c r="H44" s="52"/>
      <c r="I44" s="322"/>
      <c r="J44" s="91"/>
      <c r="K44" s="52"/>
      <c r="L44" s="52"/>
      <c r="M44" s="52"/>
      <c r="N44" s="52"/>
      <c r="O44" s="52"/>
      <c r="P44" s="52"/>
    </row>
    <row r="45" spans="1:16" ht="18" customHeight="1">
      <c r="A45" s="315" t="s">
        <v>224</v>
      </c>
      <c r="B45" s="316" t="s">
        <v>38</v>
      </c>
      <c r="C45" s="387" t="s">
        <v>387</v>
      </c>
      <c r="D45" s="313" t="s">
        <v>39</v>
      </c>
      <c r="E45" s="317">
        <v>50</v>
      </c>
      <c r="F45" s="91"/>
      <c r="G45" s="259"/>
      <c r="H45" s="52"/>
      <c r="I45" s="91"/>
      <c r="J45" s="91"/>
      <c r="K45" s="52"/>
      <c r="L45" s="52"/>
      <c r="M45" s="52"/>
      <c r="N45" s="52"/>
      <c r="O45" s="52"/>
      <c r="P45" s="52"/>
    </row>
    <row r="46" spans="1:16" ht="17.25" customHeight="1">
      <c r="A46" s="315" t="s">
        <v>348</v>
      </c>
      <c r="B46" s="316" t="s">
        <v>239</v>
      </c>
      <c r="C46" s="389" t="s">
        <v>389</v>
      </c>
      <c r="D46" s="305" t="s">
        <v>163</v>
      </c>
      <c r="E46" s="56">
        <v>10</v>
      </c>
      <c r="F46" s="56"/>
      <c r="G46" s="259"/>
      <c r="H46" s="52"/>
      <c r="I46" s="322"/>
      <c r="J46" s="91"/>
      <c r="K46" s="52"/>
      <c r="L46" s="52"/>
      <c r="M46" s="52"/>
      <c r="N46" s="52"/>
      <c r="O46" s="52"/>
      <c r="P46" s="52"/>
    </row>
    <row r="47" spans="1:16" ht="15.75" customHeight="1" thickBot="1">
      <c r="A47" s="315" t="s">
        <v>388</v>
      </c>
      <c r="B47" s="316" t="s">
        <v>239</v>
      </c>
      <c r="C47" s="389" t="s">
        <v>391</v>
      </c>
      <c r="D47" s="305" t="s">
        <v>163</v>
      </c>
      <c r="E47" s="56">
        <v>4</v>
      </c>
      <c r="F47" s="56"/>
      <c r="G47" s="259"/>
      <c r="H47" s="52"/>
      <c r="I47" s="322"/>
      <c r="J47" s="91"/>
      <c r="K47" s="52"/>
      <c r="L47" s="52"/>
      <c r="M47" s="52"/>
      <c r="N47" s="52"/>
      <c r="O47" s="52"/>
      <c r="P47" s="52"/>
    </row>
    <row r="48" spans="1:16" ht="13.5" thickBot="1">
      <c r="A48" s="92"/>
      <c r="B48" s="4"/>
      <c r="C48" s="93" t="s">
        <v>28</v>
      </c>
      <c r="D48" s="94"/>
      <c r="E48" s="95"/>
      <c r="F48" s="96"/>
      <c r="G48" s="96"/>
      <c r="H48" s="96"/>
      <c r="I48" s="96"/>
      <c r="J48" s="96"/>
      <c r="K48" s="96"/>
      <c r="L48" s="97"/>
      <c r="M48" s="97"/>
      <c r="N48" s="97"/>
      <c r="O48" s="97"/>
      <c r="P48" s="97"/>
    </row>
    <row r="49" spans="1:16">
      <c r="H49" s="311"/>
      <c r="I49" s="311"/>
      <c r="J49" s="100"/>
      <c r="K49" s="100" t="s">
        <v>29</v>
      </c>
      <c r="L49" s="101"/>
      <c r="M49" s="102"/>
      <c r="N49" s="102"/>
      <c r="O49" s="102"/>
      <c r="P49" s="103"/>
    </row>
    <row r="50" spans="1:16">
      <c r="A50" s="104"/>
      <c r="B50" s="104"/>
      <c r="C50" s="104"/>
      <c r="J50" s="105"/>
      <c r="K50" s="105"/>
      <c r="L50" s="105" t="s">
        <v>89</v>
      </c>
      <c r="M50" s="106"/>
      <c r="N50" s="106"/>
      <c r="O50" s="106"/>
      <c r="P50" s="125"/>
    </row>
    <row r="51" spans="1:16">
      <c r="N51" s="78"/>
      <c r="O51" s="78"/>
      <c r="P51" s="126"/>
    </row>
    <row r="52" spans="1:16">
      <c r="A52" s="107"/>
      <c r="B52" s="108"/>
      <c r="C52" s="107"/>
      <c r="D52" s="107"/>
      <c r="E52" s="109"/>
      <c r="F52" s="110"/>
      <c r="G52" s="110"/>
      <c r="H52" s="110"/>
      <c r="I52" s="53"/>
      <c r="J52" s="53"/>
      <c r="K52" s="53"/>
      <c r="L52" s="53"/>
      <c r="M52" s="53"/>
      <c r="N52" s="53"/>
      <c r="O52" s="53"/>
      <c r="P52" s="53"/>
    </row>
    <row r="53" spans="1:16">
      <c r="A53" s="111"/>
      <c r="B53" s="112"/>
      <c r="C53" s="11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29"/>
    </row>
    <row r="54" spans="1:16">
      <c r="A54" s="53"/>
      <c r="B54" s="113" t="s">
        <v>30</v>
      </c>
      <c r="C54" s="114"/>
      <c r="D54" s="89"/>
      <c r="E54" s="115"/>
      <c r="F54" s="53"/>
      <c r="G54" s="53"/>
      <c r="H54" s="53"/>
      <c r="I54" s="53"/>
      <c r="J54" s="53" t="s">
        <v>31</v>
      </c>
      <c r="K54" s="116"/>
      <c r="L54" s="116"/>
      <c r="M54" s="116"/>
      <c r="N54" s="89"/>
      <c r="O54" s="53"/>
      <c r="P54" s="53"/>
    </row>
    <row r="55" spans="1:16">
      <c r="A55" s="53"/>
      <c r="B55" s="53"/>
      <c r="C55" s="110" t="s">
        <v>32</v>
      </c>
      <c r="D55" s="117"/>
      <c r="E55" s="53"/>
      <c r="F55" s="53"/>
      <c r="G55" s="53"/>
      <c r="H55" s="53"/>
      <c r="I55" s="53"/>
      <c r="J55" s="53"/>
      <c r="K55" s="53"/>
      <c r="L55" s="113" t="s">
        <v>32</v>
      </c>
      <c r="M55" s="53"/>
      <c r="N55" s="89"/>
      <c r="O55" s="53"/>
      <c r="P55" s="53"/>
    </row>
  </sheetData>
  <mergeCells count="10">
    <mergeCell ref="A1:P1"/>
    <mergeCell ref="A2:P2"/>
    <mergeCell ref="N8:O8"/>
    <mergeCell ref="A11:A13"/>
    <mergeCell ref="B11:B13"/>
    <mergeCell ref="C11:C13"/>
    <mergeCell ref="D11:D13"/>
    <mergeCell ref="E11:E13"/>
    <mergeCell ref="F11:K12"/>
    <mergeCell ref="L11:P12"/>
  </mergeCells>
  <pageMargins left="0.7" right="0.7" top="0.75" bottom="0.75" header="0.3" footer="0.3"/>
  <ignoredErrors>
    <ignoredError sqref="A15:A41 B14 A42:A4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C32" sqref="C32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7" style="70" customWidth="1"/>
    <col min="7" max="8" width="8.14062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20">
      <c r="A1" s="418" t="s">
        <v>132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0">
      <c r="A2" s="419" t="s">
        <v>142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2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0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20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20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20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171"/>
      <c r="J7" s="171"/>
      <c r="K7" s="171"/>
      <c r="L7" s="171"/>
      <c r="M7" s="171"/>
      <c r="N7" s="171"/>
      <c r="O7" s="171"/>
      <c r="P7" s="171"/>
    </row>
    <row r="8" spans="1:20">
      <c r="A8" s="68"/>
      <c r="B8" s="68"/>
      <c r="F8" s="72"/>
      <c r="K8" s="171"/>
      <c r="L8" s="172" t="s">
        <v>86</v>
      </c>
      <c r="M8" s="171"/>
      <c r="N8" s="420"/>
      <c r="O8" s="420"/>
      <c r="P8" s="171"/>
    </row>
    <row r="9" spans="1:20">
      <c r="A9" s="68"/>
      <c r="B9" s="68"/>
      <c r="F9" s="72"/>
      <c r="L9" s="74"/>
      <c r="M9" s="75"/>
      <c r="N9" s="173"/>
      <c r="O9" s="75"/>
      <c r="P9" s="75"/>
    </row>
    <row r="10" spans="1:20">
      <c r="A10" s="76"/>
      <c r="B10" s="76"/>
      <c r="C10" s="77"/>
      <c r="L10" s="171"/>
      <c r="M10" s="171"/>
      <c r="N10" s="171"/>
      <c r="O10" s="171"/>
    </row>
    <row r="11" spans="1:20" s="67" customFormat="1" ht="13.5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20" s="67" customFormat="1" ht="13.5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20" s="67" customFormat="1" ht="45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20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20" s="147" customFormat="1">
      <c r="A15" s="81"/>
      <c r="B15" s="7"/>
      <c r="C15" s="178" t="s">
        <v>411</v>
      </c>
      <c r="D15" s="185"/>
      <c r="E15" s="185"/>
      <c r="F15" s="85"/>
      <c r="G15" s="90"/>
      <c r="H15" s="57"/>
      <c r="I15" s="87"/>
      <c r="J15" s="87"/>
      <c r="K15" s="87"/>
      <c r="L15" s="86"/>
      <c r="M15" s="87"/>
      <c r="N15" s="87"/>
      <c r="O15" s="87"/>
      <c r="P15" s="87"/>
      <c r="R15" s="158"/>
      <c r="S15" s="158"/>
      <c r="T15" s="158"/>
    </row>
    <row r="16" spans="1:20" s="147" customFormat="1">
      <c r="A16" s="81">
        <v>1</v>
      </c>
      <c r="B16" s="7" t="s">
        <v>61</v>
      </c>
      <c r="C16" s="183" t="s">
        <v>199</v>
      </c>
      <c r="D16" s="187" t="s">
        <v>148</v>
      </c>
      <c r="E16" s="178">
        <v>84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R16" s="158"/>
      <c r="S16" s="158"/>
      <c r="T16" s="158"/>
    </row>
    <row r="17" spans="1:20" s="147" customFormat="1">
      <c r="A17" s="81">
        <v>2</v>
      </c>
      <c r="B17" s="7" t="s">
        <v>61</v>
      </c>
      <c r="C17" s="183" t="s">
        <v>200</v>
      </c>
      <c r="D17" s="187" t="s">
        <v>150</v>
      </c>
      <c r="E17" s="178">
        <v>1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R17" s="158"/>
      <c r="S17" s="158"/>
      <c r="T17" s="158"/>
    </row>
    <row r="18" spans="1:20" s="147" customFormat="1" ht="38.25">
      <c r="A18" s="81">
        <v>3</v>
      </c>
      <c r="B18" s="7" t="s">
        <v>168</v>
      </c>
      <c r="C18" s="177" t="s">
        <v>277</v>
      </c>
      <c r="D18" s="187" t="s">
        <v>150</v>
      </c>
      <c r="E18" s="305">
        <v>20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R18" s="158"/>
      <c r="S18" s="158"/>
      <c r="T18" s="158"/>
    </row>
    <row r="19" spans="1:20" s="147" customFormat="1" ht="38.25">
      <c r="A19" s="81">
        <v>4</v>
      </c>
      <c r="B19" s="7" t="s">
        <v>168</v>
      </c>
      <c r="C19" s="177" t="s">
        <v>278</v>
      </c>
      <c r="D19" s="187" t="s">
        <v>150</v>
      </c>
      <c r="E19" s="305">
        <v>19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R19" s="158"/>
      <c r="S19" s="158"/>
      <c r="T19" s="158"/>
    </row>
    <row r="20" spans="1:20" s="147" customFormat="1" ht="38.25">
      <c r="A20" s="81">
        <v>5</v>
      </c>
      <c r="B20" s="7" t="s">
        <v>168</v>
      </c>
      <c r="C20" s="177" t="s">
        <v>279</v>
      </c>
      <c r="D20" s="187" t="s">
        <v>150</v>
      </c>
      <c r="E20" s="305">
        <v>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R20" s="158"/>
      <c r="S20" s="158"/>
      <c r="T20" s="158"/>
    </row>
    <row r="21" spans="1:20" s="147" customFormat="1" ht="38.25">
      <c r="A21" s="81">
        <v>6</v>
      </c>
      <c r="B21" s="7" t="s">
        <v>168</v>
      </c>
      <c r="C21" s="177" t="s">
        <v>280</v>
      </c>
      <c r="D21" s="187" t="s">
        <v>150</v>
      </c>
      <c r="E21" s="305">
        <v>30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R21" s="158"/>
      <c r="S21" s="158"/>
      <c r="T21" s="158"/>
    </row>
    <row r="22" spans="1:20" s="147" customFormat="1" ht="38.25">
      <c r="A22" s="81">
        <v>7</v>
      </c>
      <c r="B22" s="7" t="s">
        <v>168</v>
      </c>
      <c r="C22" s="177" t="s">
        <v>281</v>
      </c>
      <c r="D22" s="187" t="s">
        <v>150</v>
      </c>
      <c r="E22" s="305">
        <v>10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R22" s="158"/>
      <c r="S22" s="158"/>
      <c r="T22" s="158"/>
    </row>
    <row r="23" spans="1:20" s="147" customFormat="1" ht="38.25">
      <c r="A23" s="81">
        <v>8</v>
      </c>
      <c r="B23" s="7" t="s">
        <v>168</v>
      </c>
      <c r="C23" s="177" t="s">
        <v>282</v>
      </c>
      <c r="D23" s="187" t="s">
        <v>150</v>
      </c>
      <c r="E23" s="305">
        <v>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R23" s="158"/>
      <c r="S23" s="158"/>
      <c r="T23" s="158"/>
    </row>
    <row r="24" spans="1:20" s="147" customFormat="1">
      <c r="A24" s="81">
        <v>9</v>
      </c>
      <c r="B24" s="7" t="s">
        <v>168</v>
      </c>
      <c r="C24" s="180" t="s">
        <v>283</v>
      </c>
      <c r="D24" s="187" t="s">
        <v>150</v>
      </c>
      <c r="E24" s="240">
        <v>84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R24" s="158"/>
      <c r="S24" s="158"/>
      <c r="T24" s="158"/>
    </row>
    <row r="25" spans="1:20" s="147" customFormat="1">
      <c r="A25" s="81">
        <v>10</v>
      </c>
      <c r="B25" s="7" t="s">
        <v>168</v>
      </c>
      <c r="C25" s="180" t="s">
        <v>284</v>
      </c>
      <c r="D25" s="187" t="s">
        <v>150</v>
      </c>
      <c r="E25" s="240">
        <v>84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R25" s="158"/>
      <c r="S25" s="158"/>
      <c r="T25" s="158"/>
    </row>
    <row r="26" spans="1:20" s="147" customFormat="1">
      <c r="A26" s="81">
        <v>11</v>
      </c>
      <c r="B26" s="7" t="s">
        <v>168</v>
      </c>
      <c r="C26" s="180" t="s">
        <v>151</v>
      </c>
      <c r="D26" s="187" t="s">
        <v>148</v>
      </c>
      <c r="E26" s="240">
        <v>84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R26" s="158"/>
      <c r="S26" s="158"/>
      <c r="T26" s="158"/>
    </row>
    <row r="27" spans="1:20" s="147" customFormat="1">
      <c r="A27" s="81">
        <v>12</v>
      </c>
      <c r="B27" s="7" t="s">
        <v>168</v>
      </c>
      <c r="C27" s="180" t="s">
        <v>152</v>
      </c>
      <c r="D27" s="187" t="s">
        <v>148</v>
      </c>
      <c r="E27" s="240">
        <v>27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R27" s="158"/>
      <c r="S27" s="158"/>
      <c r="T27" s="158"/>
    </row>
    <row r="28" spans="1:20" s="147" customFormat="1">
      <c r="A28" s="81">
        <v>13</v>
      </c>
      <c r="B28" s="7" t="s">
        <v>168</v>
      </c>
      <c r="C28" s="180" t="s">
        <v>285</v>
      </c>
      <c r="D28" s="187" t="s">
        <v>150</v>
      </c>
      <c r="E28" s="239">
        <v>9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R28" s="158"/>
      <c r="S28" s="158"/>
      <c r="T28" s="158"/>
    </row>
    <row r="29" spans="1:20" s="147" customFormat="1">
      <c r="A29" s="81">
        <v>14</v>
      </c>
      <c r="B29" s="7" t="s">
        <v>168</v>
      </c>
      <c r="C29" s="180" t="s">
        <v>286</v>
      </c>
      <c r="D29" s="187" t="s">
        <v>150</v>
      </c>
      <c r="E29" s="179">
        <v>21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R29" s="158"/>
      <c r="S29" s="158"/>
      <c r="T29" s="158"/>
    </row>
    <row r="30" spans="1:20" s="147" customFormat="1">
      <c r="A30" s="81">
        <v>15</v>
      </c>
      <c r="B30" s="7" t="s">
        <v>168</v>
      </c>
      <c r="C30" s="180" t="s">
        <v>287</v>
      </c>
      <c r="D30" s="187" t="s">
        <v>150</v>
      </c>
      <c r="E30" s="179">
        <v>66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R30" s="158"/>
      <c r="S30" s="158"/>
      <c r="T30" s="158"/>
    </row>
    <row r="31" spans="1:20" s="147" customFormat="1">
      <c r="A31" s="81">
        <v>16</v>
      </c>
      <c r="B31" s="7" t="s">
        <v>168</v>
      </c>
      <c r="C31" s="180" t="s">
        <v>288</v>
      </c>
      <c r="D31" s="187" t="s">
        <v>150</v>
      </c>
      <c r="E31" s="179">
        <v>54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R31" s="158"/>
      <c r="S31" s="158"/>
      <c r="T31" s="158"/>
    </row>
    <row r="32" spans="1:20" s="147" customFormat="1">
      <c r="A32" s="81">
        <v>17</v>
      </c>
      <c r="B32" s="7" t="s">
        <v>168</v>
      </c>
      <c r="C32" s="180" t="s">
        <v>420</v>
      </c>
      <c r="D32" s="187" t="s">
        <v>150</v>
      </c>
      <c r="E32" s="179">
        <v>81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R32" s="158"/>
      <c r="S32" s="158"/>
      <c r="T32" s="158"/>
    </row>
    <row r="33" spans="1:20" s="147" customFormat="1">
      <c r="A33" s="81">
        <v>18</v>
      </c>
      <c r="B33" s="7" t="s">
        <v>168</v>
      </c>
      <c r="C33" s="180" t="s">
        <v>412</v>
      </c>
      <c r="D33" s="187" t="s">
        <v>39</v>
      </c>
      <c r="E33" s="181">
        <v>560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R33" s="158"/>
      <c r="S33" s="158"/>
      <c r="T33" s="158"/>
    </row>
    <row r="34" spans="1:20" s="147" customFormat="1">
      <c r="A34" s="81">
        <v>19</v>
      </c>
      <c r="B34" s="7" t="s">
        <v>168</v>
      </c>
      <c r="C34" s="180" t="s">
        <v>413</v>
      </c>
      <c r="D34" s="187" t="s">
        <v>39</v>
      </c>
      <c r="E34" s="181">
        <v>120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R34" s="158"/>
      <c r="S34" s="158"/>
      <c r="T34" s="158"/>
    </row>
    <row r="35" spans="1:20" s="147" customFormat="1">
      <c r="A35" s="81"/>
      <c r="B35" s="7"/>
      <c r="C35" s="180" t="s">
        <v>153</v>
      </c>
      <c r="D35" s="187" t="s">
        <v>150</v>
      </c>
      <c r="E35" s="182">
        <v>1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R35" s="158"/>
      <c r="S35" s="158"/>
      <c r="T35" s="158"/>
    </row>
    <row r="36" spans="1:20" s="147" customFormat="1">
      <c r="A36" s="81"/>
      <c r="B36" s="7"/>
      <c r="C36" s="178" t="s">
        <v>154</v>
      </c>
      <c r="D36" s="187"/>
      <c r="E36" s="18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R36" s="158"/>
      <c r="S36" s="158"/>
      <c r="T36" s="158"/>
    </row>
    <row r="37" spans="1:20" s="147" customFormat="1">
      <c r="A37" s="81">
        <v>1</v>
      </c>
      <c r="B37" s="7" t="s">
        <v>168</v>
      </c>
      <c r="C37" s="180" t="s">
        <v>414</v>
      </c>
      <c r="D37" s="187" t="s">
        <v>39</v>
      </c>
      <c r="E37" s="181">
        <v>30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R37" s="158"/>
      <c r="S37" s="158"/>
      <c r="T37" s="158"/>
    </row>
    <row r="38" spans="1:20" s="147" customFormat="1">
      <c r="A38" s="81">
        <v>2</v>
      </c>
      <c r="B38" s="7" t="s">
        <v>168</v>
      </c>
      <c r="C38" s="180" t="s">
        <v>415</v>
      </c>
      <c r="D38" s="187" t="s">
        <v>39</v>
      </c>
      <c r="E38" s="181">
        <v>150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R38" s="158"/>
      <c r="S38" s="158"/>
      <c r="T38" s="158"/>
    </row>
    <row r="39" spans="1:20" s="147" customFormat="1">
      <c r="A39" s="81">
        <v>3</v>
      </c>
      <c r="B39" s="7" t="s">
        <v>168</v>
      </c>
      <c r="C39" s="180" t="s">
        <v>416</v>
      </c>
      <c r="D39" s="187" t="s">
        <v>39</v>
      </c>
      <c r="E39" s="181">
        <v>170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R39" s="158"/>
      <c r="S39" s="158"/>
      <c r="T39" s="158"/>
    </row>
    <row r="40" spans="1:20" s="147" customFormat="1">
      <c r="A40" s="81">
        <v>4</v>
      </c>
      <c r="B40" s="7" t="s">
        <v>168</v>
      </c>
      <c r="C40" s="180" t="s">
        <v>417</v>
      </c>
      <c r="D40" s="187" t="s">
        <v>39</v>
      </c>
      <c r="E40" s="181">
        <v>30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R40" s="158"/>
      <c r="S40" s="158"/>
      <c r="T40" s="158"/>
    </row>
    <row r="41" spans="1:20" s="147" customFormat="1">
      <c r="A41" s="81">
        <v>5</v>
      </c>
      <c r="B41" s="7" t="s">
        <v>168</v>
      </c>
      <c r="C41" s="180" t="s">
        <v>418</v>
      </c>
      <c r="D41" s="187" t="s">
        <v>39</v>
      </c>
      <c r="E41" s="181">
        <v>40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R41" s="158"/>
      <c r="S41" s="158"/>
      <c r="T41" s="158"/>
    </row>
    <row r="42" spans="1:20" s="147" customFormat="1">
      <c r="A42" s="81">
        <v>6</v>
      </c>
      <c r="B42" s="7" t="s">
        <v>168</v>
      </c>
      <c r="C42" s="180" t="s">
        <v>419</v>
      </c>
      <c r="D42" s="187" t="s">
        <v>39</v>
      </c>
      <c r="E42" s="181">
        <v>10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R42" s="158"/>
      <c r="S42" s="158"/>
      <c r="T42" s="158"/>
    </row>
    <row r="43" spans="1:20" s="147" customFormat="1">
      <c r="A43" s="81">
        <v>7</v>
      </c>
      <c r="B43" s="7" t="s">
        <v>168</v>
      </c>
      <c r="C43" s="180" t="s">
        <v>289</v>
      </c>
      <c r="D43" s="187" t="s">
        <v>148</v>
      </c>
      <c r="E43" s="181">
        <v>8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R43" s="158"/>
      <c r="S43" s="158"/>
      <c r="T43" s="158"/>
    </row>
    <row r="44" spans="1:20" s="147" customFormat="1">
      <c r="A44" s="81">
        <v>8</v>
      </c>
      <c r="B44" s="7" t="s">
        <v>168</v>
      </c>
      <c r="C44" s="180" t="s">
        <v>290</v>
      </c>
      <c r="D44" s="187" t="s">
        <v>148</v>
      </c>
      <c r="E44" s="181">
        <v>2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R44" s="158"/>
      <c r="S44" s="158"/>
      <c r="T44" s="158"/>
    </row>
    <row r="45" spans="1:20" s="147" customFormat="1">
      <c r="A45" s="81">
        <v>9</v>
      </c>
      <c r="B45" s="7" t="s">
        <v>168</v>
      </c>
      <c r="C45" s="180" t="s">
        <v>291</v>
      </c>
      <c r="D45" s="187" t="s">
        <v>148</v>
      </c>
      <c r="E45" s="181">
        <v>10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R45" s="158"/>
      <c r="S45" s="158"/>
      <c r="T45" s="158"/>
    </row>
    <row r="46" spans="1:20" s="147" customFormat="1" ht="25.5">
      <c r="A46" s="81">
        <v>10</v>
      </c>
      <c r="B46" s="7" t="s">
        <v>168</v>
      </c>
      <c r="C46" s="180" t="s">
        <v>292</v>
      </c>
      <c r="D46" s="187" t="s">
        <v>39</v>
      </c>
      <c r="E46" s="181">
        <v>30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R46" s="158"/>
      <c r="S46" s="158"/>
      <c r="T46" s="158"/>
    </row>
    <row r="47" spans="1:20" s="147" customFormat="1" ht="25.5">
      <c r="A47" s="81">
        <v>11</v>
      </c>
      <c r="B47" s="7" t="s">
        <v>168</v>
      </c>
      <c r="C47" s="180" t="s">
        <v>293</v>
      </c>
      <c r="D47" s="187" t="s">
        <v>39</v>
      </c>
      <c r="E47" s="181">
        <v>150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R47" s="158"/>
      <c r="S47" s="158"/>
      <c r="T47" s="158"/>
    </row>
    <row r="48" spans="1:20" s="147" customFormat="1" ht="25.5">
      <c r="A48" s="81">
        <v>12</v>
      </c>
      <c r="B48" s="7" t="s">
        <v>168</v>
      </c>
      <c r="C48" s="180" t="s">
        <v>294</v>
      </c>
      <c r="D48" s="187" t="s">
        <v>39</v>
      </c>
      <c r="E48" s="181">
        <v>170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R48" s="158"/>
      <c r="S48" s="158"/>
      <c r="T48" s="158"/>
    </row>
    <row r="49" spans="1:20" s="147" customFormat="1" ht="25.5">
      <c r="A49" s="81">
        <v>13</v>
      </c>
      <c r="B49" s="7" t="s">
        <v>168</v>
      </c>
      <c r="C49" s="180" t="s">
        <v>295</v>
      </c>
      <c r="D49" s="187" t="s">
        <v>39</v>
      </c>
      <c r="E49" s="181">
        <v>30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R49" s="158"/>
      <c r="S49" s="158"/>
      <c r="T49" s="158"/>
    </row>
    <row r="50" spans="1:20" s="147" customFormat="1" ht="25.5">
      <c r="A50" s="81">
        <v>14</v>
      </c>
      <c r="B50" s="7" t="s">
        <v>168</v>
      </c>
      <c r="C50" s="180" t="s">
        <v>296</v>
      </c>
      <c r="D50" s="187" t="s">
        <v>39</v>
      </c>
      <c r="E50" s="181">
        <v>40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R50" s="158"/>
      <c r="S50" s="158"/>
      <c r="T50" s="158"/>
    </row>
    <row r="51" spans="1:20" s="147" customFormat="1" ht="25.5">
      <c r="A51" s="81">
        <v>15</v>
      </c>
      <c r="B51" s="7" t="s">
        <v>168</v>
      </c>
      <c r="C51" s="180" t="s">
        <v>297</v>
      </c>
      <c r="D51" s="187" t="s">
        <v>39</v>
      </c>
      <c r="E51" s="181">
        <v>10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R51" s="158"/>
      <c r="S51" s="158"/>
      <c r="T51" s="158"/>
    </row>
    <row r="52" spans="1:20" s="147" customFormat="1">
      <c r="A52" s="81"/>
      <c r="B52" s="7"/>
      <c r="C52" s="184" t="s">
        <v>155</v>
      </c>
      <c r="D52" s="187" t="s">
        <v>150</v>
      </c>
      <c r="E52" s="182">
        <v>1</v>
      </c>
      <c r="F52" s="284"/>
      <c r="G52" s="257"/>
      <c r="H52" s="91"/>
      <c r="I52" s="91"/>
      <c r="J52" s="91"/>
      <c r="K52" s="91"/>
      <c r="L52" s="257"/>
      <c r="M52" s="91"/>
      <c r="N52" s="91"/>
      <c r="O52" s="91"/>
      <c r="P52" s="91"/>
      <c r="R52" s="158"/>
      <c r="S52" s="158"/>
      <c r="T52" s="158"/>
    </row>
    <row r="53" spans="1:20" s="147" customFormat="1">
      <c r="A53" s="313"/>
      <c r="B53" s="7"/>
      <c r="C53" s="390" t="s">
        <v>367</v>
      </c>
      <c r="D53" s="187" t="s">
        <v>150</v>
      </c>
      <c r="E53" s="178">
        <v>1</v>
      </c>
      <c r="F53" s="87"/>
      <c r="G53" s="314"/>
      <c r="H53" s="87"/>
      <c r="I53" s="87"/>
      <c r="J53" s="87"/>
      <c r="K53" s="87"/>
      <c r="L53" s="292"/>
      <c r="M53" s="292"/>
      <c r="N53" s="292"/>
      <c r="O53" s="292"/>
      <c r="P53" s="292"/>
      <c r="R53" s="158"/>
      <c r="S53" s="158"/>
      <c r="T53" s="158"/>
    </row>
    <row r="54" spans="1:20" s="147" customFormat="1" ht="13.5" thickBot="1">
      <c r="A54" s="81"/>
      <c r="B54" s="7"/>
      <c r="C54" s="180" t="s">
        <v>153</v>
      </c>
      <c r="D54" s="187" t="s">
        <v>150</v>
      </c>
      <c r="E54" s="182">
        <v>1</v>
      </c>
      <c r="F54" s="256"/>
      <c r="G54" s="257"/>
      <c r="H54" s="91"/>
      <c r="I54" s="91"/>
      <c r="J54" s="91"/>
      <c r="K54" s="91"/>
      <c r="L54" s="257"/>
      <c r="M54" s="91"/>
      <c r="N54" s="91"/>
      <c r="O54" s="91"/>
      <c r="P54" s="91"/>
      <c r="R54" s="158"/>
      <c r="S54" s="158"/>
      <c r="T54" s="158"/>
    </row>
    <row r="55" spans="1:20" s="98" customFormat="1" ht="13.5" thickBot="1">
      <c r="A55" s="92"/>
      <c r="B55" s="4"/>
      <c r="C55" s="93" t="s">
        <v>28</v>
      </c>
      <c r="D55" s="94"/>
      <c r="E55" s="95"/>
      <c r="F55" s="96"/>
      <c r="G55" s="96"/>
      <c r="H55" s="96"/>
      <c r="I55" s="96"/>
      <c r="J55" s="96"/>
      <c r="K55" s="96"/>
      <c r="L55" s="97"/>
      <c r="M55" s="262"/>
      <c r="N55" s="262"/>
      <c r="O55" s="262"/>
      <c r="P55" s="262"/>
      <c r="R55" s="159"/>
      <c r="S55" s="159"/>
      <c r="T55" s="159"/>
    </row>
    <row r="56" spans="1:20">
      <c r="H56" s="171"/>
      <c r="I56" s="171"/>
      <c r="J56" s="100"/>
      <c r="K56" s="100" t="s">
        <v>29</v>
      </c>
      <c r="L56" s="101"/>
      <c r="M56" s="80"/>
      <c r="N56" s="80"/>
      <c r="O56" s="80"/>
      <c r="P56" s="263"/>
    </row>
    <row r="57" spans="1:20">
      <c r="A57" s="104"/>
      <c r="B57" s="104"/>
      <c r="C57" s="104"/>
      <c r="J57" s="105"/>
      <c r="K57" s="105"/>
      <c r="L57" s="105" t="s">
        <v>89</v>
      </c>
      <c r="M57" s="264"/>
      <c r="N57" s="264"/>
      <c r="O57" s="264"/>
      <c r="P57" s="265"/>
    </row>
    <row r="58" spans="1:20">
      <c r="N58" s="78"/>
      <c r="O58" s="78"/>
      <c r="P58" s="126"/>
    </row>
    <row r="59" spans="1:20" s="53" customFormat="1">
      <c r="A59" s="107"/>
      <c r="B59" s="108"/>
      <c r="C59" s="107"/>
      <c r="D59" s="107"/>
      <c r="E59" s="109"/>
      <c r="F59" s="110"/>
      <c r="G59" s="110"/>
      <c r="H59" s="110"/>
    </row>
    <row r="60" spans="1:20" s="53" customFormat="1">
      <c r="A60" s="111"/>
      <c r="B60" s="112"/>
      <c r="C60" s="113"/>
      <c r="P60" s="129"/>
    </row>
    <row r="61" spans="1:20" s="53" customFormat="1">
      <c r="B61" s="113" t="s">
        <v>30</v>
      </c>
      <c r="C61" s="114"/>
      <c r="D61" s="89"/>
      <c r="E61" s="115"/>
      <c r="J61" s="53" t="s">
        <v>31</v>
      </c>
      <c r="K61" s="116"/>
      <c r="L61" s="116"/>
      <c r="M61" s="116"/>
      <c r="N61" s="89"/>
    </row>
    <row r="62" spans="1:20" s="53" customFormat="1">
      <c r="C62" s="110" t="s">
        <v>32</v>
      </c>
      <c r="D62" s="117"/>
      <c r="L62" s="113" t="s">
        <v>32</v>
      </c>
      <c r="N62" s="89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13" workbookViewId="0">
      <selection activeCell="C55" sqref="C55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6.42578125" style="70" customWidth="1"/>
    <col min="5" max="5" width="6.85546875" style="71" customWidth="1"/>
    <col min="6" max="6" width="7" style="70" customWidth="1"/>
    <col min="7" max="8" width="8.14062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20">
      <c r="A1" s="418" t="s">
        <v>225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0">
      <c r="A2" s="419" t="s">
        <v>260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2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0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20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20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20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5"/>
      <c r="I7" s="171"/>
      <c r="J7" s="171"/>
      <c r="K7" s="171"/>
      <c r="L7" s="171"/>
      <c r="M7" s="171"/>
      <c r="N7" s="171"/>
      <c r="O7" s="171"/>
      <c r="P7" s="171"/>
    </row>
    <row r="8" spans="1:20">
      <c r="A8" s="68"/>
      <c r="B8" s="68"/>
      <c r="F8" s="72"/>
      <c r="K8" s="171"/>
      <c r="L8" s="172" t="s">
        <v>86</v>
      </c>
      <c r="M8" s="171"/>
      <c r="N8" s="420"/>
      <c r="O8" s="420"/>
      <c r="P8" s="171"/>
    </row>
    <row r="9" spans="1:20">
      <c r="A9" s="68"/>
      <c r="B9" s="68"/>
      <c r="F9" s="72"/>
      <c r="L9" s="74"/>
      <c r="M9" s="75"/>
      <c r="N9" s="173"/>
      <c r="O9" s="75"/>
      <c r="P9" s="75"/>
    </row>
    <row r="10" spans="1:20">
      <c r="A10" s="76"/>
      <c r="B10" s="76"/>
      <c r="C10" s="77"/>
      <c r="L10" s="171"/>
      <c r="M10" s="171"/>
      <c r="N10" s="171"/>
      <c r="O10" s="171"/>
    </row>
    <row r="11" spans="1:20" s="67" customFormat="1" ht="13.5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20" s="67" customFormat="1" ht="13.5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20" s="67" customFormat="1" ht="45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20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20" s="147" customFormat="1">
      <c r="A15" s="81"/>
      <c r="B15" s="7"/>
      <c r="C15" s="186" t="s">
        <v>166</v>
      </c>
      <c r="D15" s="185"/>
      <c r="E15" s="185"/>
      <c r="F15" s="284"/>
      <c r="G15" s="257"/>
      <c r="H15" s="56"/>
      <c r="I15" s="91"/>
      <c r="J15" s="91"/>
      <c r="K15" s="91"/>
      <c r="L15" s="257"/>
      <c r="M15" s="91"/>
      <c r="N15" s="91"/>
      <c r="O15" s="91"/>
      <c r="P15" s="91"/>
      <c r="R15" s="158"/>
      <c r="S15" s="158"/>
      <c r="T15" s="158"/>
    </row>
    <row r="16" spans="1:20" s="147" customFormat="1" ht="25.5">
      <c r="A16" s="81"/>
      <c r="B16" s="7" t="s">
        <v>226</v>
      </c>
      <c r="C16" s="191" t="s">
        <v>298</v>
      </c>
      <c r="D16" s="195" t="s">
        <v>39</v>
      </c>
      <c r="E16" s="200">
        <v>9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R16" s="158"/>
      <c r="S16" s="158"/>
      <c r="T16" s="158"/>
    </row>
    <row r="17" spans="1:20" s="147" customFormat="1" ht="25.5">
      <c r="A17" s="81">
        <v>1</v>
      </c>
      <c r="B17" s="7" t="s">
        <v>107</v>
      </c>
      <c r="C17" s="191" t="s">
        <v>299</v>
      </c>
      <c r="D17" s="195" t="s">
        <v>39</v>
      </c>
      <c r="E17" s="200">
        <v>38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R17" s="158"/>
      <c r="S17" s="158"/>
      <c r="T17" s="158"/>
    </row>
    <row r="18" spans="1:20" s="147" customFormat="1" ht="25.5">
      <c r="A18" s="81">
        <v>2</v>
      </c>
      <c r="B18" s="7" t="s">
        <v>107</v>
      </c>
      <c r="C18" s="191" t="s">
        <v>300</v>
      </c>
      <c r="D18" s="195" t="s">
        <v>39</v>
      </c>
      <c r="E18" s="200">
        <v>20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R18" s="158"/>
      <c r="S18" s="158"/>
      <c r="T18" s="158"/>
    </row>
    <row r="19" spans="1:20" s="147" customFormat="1" ht="25.5">
      <c r="A19" s="81"/>
      <c r="B19" s="7"/>
      <c r="C19" s="192" t="s">
        <v>301</v>
      </c>
      <c r="D19" s="196" t="s">
        <v>162</v>
      </c>
      <c r="E19" s="201">
        <v>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58"/>
      <c r="R19" s="158"/>
      <c r="S19" s="158"/>
      <c r="T19" s="158"/>
    </row>
    <row r="20" spans="1:20" s="147" customFormat="1">
      <c r="A20" s="81">
        <v>3</v>
      </c>
      <c r="B20" s="7" t="s">
        <v>107</v>
      </c>
      <c r="C20" s="191" t="s">
        <v>302</v>
      </c>
      <c r="D20" s="195" t="s">
        <v>39</v>
      </c>
      <c r="E20" s="200">
        <v>65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R20" s="158"/>
      <c r="S20" s="158"/>
      <c r="T20" s="158"/>
    </row>
    <row r="21" spans="1:20" s="147" customFormat="1">
      <c r="A21" s="81">
        <v>4</v>
      </c>
      <c r="B21" s="7" t="s">
        <v>107</v>
      </c>
      <c r="C21" s="191" t="s">
        <v>303</v>
      </c>
      <c r="D21" s="197" t="s">
        <v>39</v>
      </c>
      <c r="E21" s="202">
        <v>47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R21" s="158"/>
      <c r="S21" s="158"/>
      <c r="T21" s="158"/>
    </row>
    <row r="22" spans="1:20" s="147" customFormat="1" ht="25.5">
      <c r="A22" s="81">
        <v>6</v>
      </c>
      <c r="B22" s="7" t="s">
        <v>107</v>
      </c>
      <c r="C22" s="188" t="s">
        <v>304</v>
      </c>
      <c r="D22" s="197" t="s">
        <v>39</v>
      </c>
      <c r="E22" s="202">
        <v>65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R22" s="158"/>
      <c r="S22" s="158"/>
      <c r="T22" s="158"/>
    </row>
    <row r="23" spans="1:20" s="147" customFormat="1" ht="25.5">
      <c r="A23" s="81">
        <v>7</v>
      </c>
      <c r="B23" s="7" t="s">
        <v>107</v>
      </c>
      <c r="C23" s="188" t="s">
        <v>305</v>
      </c>
      <c r="D23" s="197" t="s">
        <v>39</v>
      </c>
      <c r="E23" s="202">
        <v>67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R23" s="158"/>
      <c r="S23" s="158"/>
      <c r="T23" s="158"/>
    </row>
    <row r="24" spans="1:20" s="147" customFormat="1" ht="25.5">
      <c r="A24" s="81">
        <v>8</v>
      </c>
      <c r="B24" s="7" t="s">
        <v>107</v>
      </c>
      <c r="C24" s="188" t="s">
        <v>306</v>
      </c>
      <c r="D24" s="197" t="s">
        <v>39</v>
      </c>
      <c r="E24" s="202">
        <v>38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R24" s="158"/>
      <c r="S24" s="158"/>
      <c r="T24" s="158"/>
    </row>
    <row r="25" spans="1:20" s="147" customFormat="1" ht="25.5">
      <c r="A25" s="81">
        <v>9</v>
      </c>
      <c r="B25" s="7" t="s">
        <v>107</v>
      </c>
      <c r="C25" s="188" t="s">
        <v>312</v>
      </c>
      <c r="D25" s="197" t="s">
        <v>39</v>
      </c>
      <c r="E25" s="202">
        <v>9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R25" s="158"/>
      <c r="S25" s="158"/>
      <c r="T25" s="158"/>
    </row>
    <row r="26" spans="1:20" s="147" customFormat="1">
      <c r="A26" s="81">
        <v>10</v>
      </c>
      <c r="B26" s="7" t="s">
        <v>107</v>
      </c>
      <c r="C26" s="193" t="s">
        <v>307</v>
      </c>
      <c r="D26" s="198" t="s">
        <v>148</v>
      </c>
      <c r="E26" s="203">
        <v>36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R26" s="158"/>
      <c r="S26" s="158"/>
      <c r="T26" s="158"/>
    </row>
    <row r="27" spans="1:20" s="147" customFormat="1">
      <c r="A27" s="81">
        <v>11</v>
      </c>
      <c r="B27" s="7" t="s">
        <v>107</v>
      </c>
      <c r="C27" s="193" t="s">
        <v>308</v>
      </c>
      <c r="D27" s="198" t="s">
        <v>148</v>
      </c>
      <c r="E27" s="203">
        <v>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R27" s="158"/>
      <c r="S27" s="158"/>
      <c r="T27" s="158"/>
    </row>
    <row r="28" spans="1:20" s="147" customFormat="1">
      <c r="A28" s="81">
        <v>12</v>
      </c>
      <c r="B28" s="7" t="s">
        <v>107</v>
      </c>
      <c r="C28" s="193" t="s">
        <v>309</v>
      </c>
      <c r="D28" s="198" t="s">
        <v>148</v>
      </c>
      <c r="E28" s="203">
        <v>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R28" s="158"/>
      <c r="S28" s="158"/>
      <c r="T28" s="158"/>
    </row>
    <row r="29" spans="1:20" s="147" customFormat="1">
      <c r="A29" s="81">
        <v>13</v>
      </c>
      <c r="B29" s="7" t="s">
        <v>107</v>
      </c>
      <c r="C29" s="193" t="s">
        <v>310</v>
      </c>
      <c r="D29" s="198" t="s">
        <v>148</v>
      </c>
      <c r="E29" s="203">
        <v>3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R29" s="158"/>
      <c r="S29" s="158"/>
      <c r="T29" s="158"/>
    </row>
    <row r="30" spans="1:20" s="147" customFormat="1" ht="12.75" customHeight="1">
      <c r="A30" s="81">
        <v>14</v>
      </c>
      <c r="B30" s="7" t="s">
        <v>107</v>
      </c>
      <c r="C30" s="193" t="s">
        <v>156</v>
      </c>
      <c r="D30" s="198" t="s">
        <v>162</v>
      </c>
      <c r="E30" s="203">
        <v>27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R30" s="158"/>
      <c r="S30" s="158"/>
      <c r="T30" s="158"/>
    </row>
    <row r="31" spans="1:20" s="147" customFormat="1" ht="12.75" customHeight="1">
      <c r="A31" s="81"/>
      <c r="B31" s="7"/>
      <c r="C31" s="193" t="s">
        <v>157</v>
      </c>
      <c r="D31" s="198" t="s">
        <v>162</v>
      </c>
      <c r="E31" s="203">
        <v>1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R31" s="158"/>
      <c r="S31" s="158"/>
      <c r="T31" s="158"/>
    </row>
    <row r="32" spans="1:20" s="147" customFormat="1">
      <c r="A32" s="81"/>
      <c r="B32" s="7"/>
      <c r="C32" s="190" t="s">
        <v>158</v>
      </c>
      <c r="D32" s="199" t="s">
        <v>163</v>
      </c>
      <c r="E32" s="203">
        <v>1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R32" s="158"/>
      <c r="S32" s="158"/>
      <c r="T32" s="158"/>
    </row>
    <row r="33" spans="1:20" s="147" customFormat="1">
      <c r="A33" s="81"/>
      <c r="B33" s="7"/>
      <c r="C33" s="194" t="s">
        <v>159</v>
      </c>
      <c r="D33" s="199" t="s">
        <v>164</v>
      </c>
      <c r="E33" s="203">
        <v>27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R33" s="158"/>
      <c r="S33" s="158"/>
      <c r="T33" s="158"/>
    </row>
    <row r="34" spans="1:20" s="147" customFormat="1">
      <c r="A34" s="81">
        <v>15</v>
      </c>
      <c r="B34" s="7" t="s">
        <v>107</v>
      </c>
      <c r="C34" s="193" t="s">
        <v>160</v>
      </c>
      <c r="D34" s="198" t="s">
        <v>150</v>
      </c>
      <c r="E34" s="204">
        <v>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R34" s="158"/>
      <c r="S34" s="158"/>
      <c r="T34" s="158"/>
    </row>
    <row r="35" spans="1:20" s="147" customFormat="1">
      <c r="A35" s="81">
        <v>16</v>
      </c>
      <c r="B35" s="7" t="s">
        <v>61</v>
      </c>
      <c r="C35" s="193" t="s">
        <v>161</v>
      </c>
      <c r="D35" s="198" t="s">
        <v>39</v>
      </c>
      <c r="E35" s="203">
        <v>179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R35" s="158"/>
      <c r="S35" s="158"/>
      <c r="T35" s="158"/>
    </row>
    <row r="36" spans="1:20" s="147" customFormat="1">
      <c r="A36" s="81"/>
      <c r="B36" s="7"/>
      <c r="C36" s="210" t="s">
        <v>167</v>
      </c>
      <c r="D36" s="178"/>
      <c r="E36" s="18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R36" s="158"/>
      <c r="S36" s="158"/>
      <c r="T36" s="158"/>
    </row>
    <row r="37" spans="1:20" s="147" customFormat="1" ht="25.5">
      <c r="A37" s="81"/>
      <c r="B37" s="7" t="s">
        <v>226</v>
      </c>
      <c r="C37" s="191" t="s">
        <v>298</v>
      </c>
      <c r="D37" s="195" t="s">
        <v>39</v>
      </c>
      <c r="E37" s="200">
        <v>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R37" s="158"/>
      <c r="S37" s="158"/>
      <c r="T37" s="158"/>
    </row>
    <row r="38" spans="1:20" s="147" customFormat="1" ht="25.5">
      <c r="A38" s="81">
        <v>1</v>
      </c>
      <c r="B38" s="7" t="s">
        <v>107</v>
      </c>
      <c r="C38" s="191" t="s">
        <v>299</v>
      </c>
      <c r="D38" s="195" t="s">
        <v>39</v>
      </c>
      <c r="E38" s="200">
        <v>38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R38" s="158"/>
      <c r="S38" s="158"/>
      <c r="T38" s="158"/>
    </row>
    <row r="39" spans="1:20" s="147" customFormat="1" ht="25.5">
      <c r="A39" s="81">
        <v>2</v>
      </c>
      <c r="B39" s="7" t="s">
        <v>107</v>
      </c>
      <c r="C39" s="191" t="s">
        <v>300</v>
      </c>
      <c r="D39" s="195" t="s">
        <v>39</v>
      </c>
      <c r="E39" s="200">
        <v>67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R39" s="158"/>
      <c r="S39" s="158"/>
      <c r="T39" s="158"/>
    </row>
    <row r="40" spans="1:20" s="147" customFormat="1" ht="25.5">
      <c r="A40" s="81"/>
      <c r="B40" s="7"/>
      <c r="C40" s="192" t="s">
        <v>301</v>
      </c>
      <c r="D40" s="206" t="s">
        <v>162</v>
      </c>
      <c r="E40" s="201">
        <v>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R40" s="158"/>
      <c r="S40" s="158"/>
      <c r="T40" s="158"/>
    </row>
    <row r="41" spans="1:20" s="147" customFormat="1">
      <c r="A41" s="81">
        <v>3</v>
      </c>
      <c r="B41" s="7" t="s">
        <v>107</v>
      </c>
      <c r="C41" s="191" t="s">
        <v>302</v>
      </c>
      <c r="D41" s="205" t="s">
        <v>39</v>
      </c>
      <c r="E41" s="200">
        <v>112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R41" s="158"/>
      <c r="S41" s="158"/>
      <c r="T41" s="158"/>
    </row>
    <row r="42" spans="1:20" s="147" customFormat="1">
      <c r="A42" s="81">
        <v>4</v>
      </c>
      <c r="B42" s="7" t="s">
        <v>107</v>
      </c>
      <c r="C42" s="191" t="s">
        <v>303</v>
      </c>
      <c r="D42" s="205" t="s">
        <v>39</v>
      </c>
      <c r="E42" s="200">
        <v>85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R42" s="158"/>
      <c r="S42" s="158"/>
      <c r="T42" s="158"/>
    </row>
    <row r="43" spans="1:20" s="147" customFormat="1" ht="25.5">
      <c r="A43" s="81">
        <v>6</v>
      </c>
      <c r="B43" s="7" t="s">
        <v>107</v>
      </c>
      <c r="C43" s="188" t="s">
        <v>304</v>
      </c>
      <c r="D43" s="207" t="s">
        <v>39</v>
      </c>
      <c r="E43" s="203">
        <v>112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R43" s="158"/>
      <c r="S43" s="158"/>
      <c r="T43" s="158"/>
    </row>
    <row r="44" spans="1:20" s="147" customFormat="1" ht="25.5">
      <c r="A44" s="81">
        <v>7</v>
      </c>
      <c r="B44" s="7" t="s">
        <v>107</v>
      </c>
      <c r="C44" s="188" t="s">
        <v>305</v>
      </c>
      <c r="D44" s="207" t="s">
        <v>39</v>
      </c>
      <c r="E44" s="203">
        <v>152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R44" s="158"/>
      <c r="S44" s="158"/>
      <c r="T44" s="158"/>
    </row>
    <row r="45" spans="1:20" s="147" customFormat="1" ht="25.5">
      <c r="A45" s="81">
        <v>8</v>
      </c>
      <c r="B45" s="7" t="s">
        <v>107</v>
      </c>
      <c r="C45" s="188" t="s">
        <v>306</v>
      </c>
      <c r="D45" s="207" t="s">
        <v>39</v>
      </c>
      <c r="E45" s="203">
        <v>38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R45" s="158"/>
      <c r="S45" s="158"/>
      <c r="T45" s="158"/>
    </row>
    <row r="46" spans="1:20" s="147" customFormat="1" ht="25.5">
      <c r="A46" s="81">
        <v>9</v>
      </c>
      <c r="B46" s="7" t="s">
        <v>107</v>
      </c>
      <c r="C46" s="188" t="s">
        <v>312</v>
      </c>
      <c r="D46" s="208" t="s">
        <v>39</v>
      </c>
      <c r="E46" s="202">
        <v>9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R46" s="158"/>
      <c r="S46" s="158"/>
      <c r="T46" s="158"/>
    </row>
    <row r="47" spans="1:20" s="147" customFormat="1">
      <c r="A47" s="81">
        <v>10</v>
      </c>
      <c r="B47" s="7" t="s">
        <v>107</v>
      </c>
      <c r="C47" s="193" t="s">
        <v>307</v>
      </c>
      <c r="D47" s="207" t="s">
        <v>148</v>
      </c>
      <c r="E47" s="203">
        <v>54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R47" s="158"/>
      <c r="S47" s="158"/>
      <c r="T47" s="158"/>
    </row>
    <row r="48" spans="1:20" s="147" customFormat="1">
      <c r="A48" s="81">
        <v>11</v>
      </c>
      <c r="B48" s="7" t="s">
        <v>107</v>
      </c>
      <c r="C48" s="193" t="s">
        <v>308</v>
      </c>
      <c r="D48" s="207" t="s">
        <v>148</v>
      </c>
      <c r="E48" s="203">
        <v>14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R48" s="158"/>
      <c r="S48" s="158"/>
      <c r="T48" s="158"/>
    </row>
    <row r="49" spans="1:20" s="147" customFormat="1">
      <c r="A49" s="81">
        <v>12</v>
      </c>
      <c r="B49" s="7" t="s">
        <v>107</v>
      </c>
      <c r="C49" s="193" t="s">
        <v>309</v>
      </c>
      <c r="D49" s="207" t="s">
        <v>148</v>
      </c>
      <c r="E49" s="203">
        <v>2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R49" s="158"/>
      <c r="S49" s="158"/>
      <c r="T49" s="158"/>
    </row>
    <row r="50" spans="1:20" s="147" customFormat="1">
      <c r="A50" s="81">
        <v>13</v>
      </c>
      <c r="B50" s="7" t="s">
        <v>107</v>
      </c>
      <c r="C50" s="193" t="s">
        <v>310</v>
      </c>
      <c r="D50" s="207" t="s">
        <v>148</v>
      </c>
      <c r="E50" s="203">
        <v>3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R50" s="158"/>
      <c r="S50" s="158"/>
      <c r="T50" s="158"/>
    </row>
    <row r="51" spans="1:20" s="147" customFormat="1">
      <c r="A51" s="81">
        <v>14</v>
      </c>
      <c r="B51" s="7" t="s">
        <v>107</v>
      </c>
      <c r="C51" s="189" t="s">
        <v>311</v>
      </c>
      <c r="D51" s="207" t="s">
        <v>148</v>
      </c>
      <c r="E51" s="203">
        <v>9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R51" s="158"/>
      <c r="S51" s="158"/>
      <c r="T51" s="158"/>
    </row>
    <row r="52" spans="1:20" s="147" customFormat="1">
      <c r="A52" s="81"/>
      <c r="B52" s="7"/>
      <c r="C52" s="189" t="s">
        <v>157</v>
      </c>
      <c r="D52" s="207" t="s">
        <v>162</v>
      </c>
      <c r="E52" s="203">
        <v>1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R52" s="158"/>
      <c r="S52" s="158"/>
      <c r="T52" s="158"/>
    </row>
    <row r="53" spans="1:20" s="147" customFormat="1">
      <c r="A53" s="81"/>
      <c r="B53" s="7"/>
      <c r="C53" s="190" t="s">
        <v>158</v>
      </c>
      <c r="D53" s="209" t="s">
        <v>163</v>
      </c>
      <c r="E53" s="203">
        <v>1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R53" s="158"/>
      <c r="S53" s="158"/>
      <c r="T53" s="158"/>
    </row>
    <row r="54" spans="1:20" s="147" customFormat="1">
      <c r="A54" s="81">
        <v>15</v>
      </c>
      <c r="B54" s="7" t="s">
        <v>107</v>
      </c>
      <c r="C54" s="189" t="s">
        <v>160</v>
      </c>
      <c r="D54" s="207" t="s">
        <v>150</v>
      </c>
      <c r="E54" s="204">
        <v>1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R54" s="158"/>
      <c r="S54" s="158"/>
      <c r="T54" s="158"/>
    </row>
    <row r="55" spans="1:20" s="147" customFormat="1">
      <c r="A55" s="313">
        <v>16</v>
      </c>
      <c r="B55" s="7" t="s">
        <v>107</v>
      </c>
      <c r="C55" s="391" t="s">
        <v>421</v>
      </c>
      <c r="D55" s="199" t="s">
        <v>18</v>
      </c>
      <c r="E55" s="203">
        <v>27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R55" s="158"/>
      <c r="S55" s="158"/>
      <c r="T55" s="158"/>
    </row>
    <row r="56" spans="1:20" s="67" customFormat="1" ht="13.5" thickBot="1">
      <c r="A56" s="81">
        <v>17</v>
      </c>
      <c r="B56" s="7" t="s">
        <v>61</v>
      </c>
      <c r="C56" s="189" t="s">
        <v>161</v>
      </c>
      <c r="D56" s="207" t="s">
        <v>39</v>
      </c>
      <c r="E56" s="203">
        <v>311</v>
      </c>
      <c r="F56" s="256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1:20" s="98" customFormat="1" ht="13.5" thickBot="1">
      <c r="A57" s="92"/>
      <c r="B57" s="4"/>
      <c r="C57" s="93" t="s">
        <v>28</v>
      </c>
      <c r="D57" s="94"/>
      <c r="E57" s="95"/>
      <c r="F57" s="96"/>
      <c r="G57" s="96"/>
      <c r="H57" s="96"/>
      <c r="I57" s="96"/>
      <c r="J57" s="96"/>
      <c r="K57" s="96"/>
      <c r="L57" s="97"/>
      <c r="M57" s="262"/>
      <c r="N57" s="262"/>
      <c r="O57" s="262"/>
      <c r="P57" s="262"/>
      <c r="R57" s="159"/>
      <c r="S57" s="159"/>
      <c r="T57" s="159"/>
    </row>
    <row r="58" spans="1:20">
      <c r="H58" s="171"/>
      <c r="I58" s="171"/>
      <c r="J58" s="100"/>
      <c r="K58" s="100" t="s">
        <v>29</v>
      </c>
      <c r="L58" s="101"/>
      <c r="M58" s="80"/>
      <c r="N58" s="80"/>
      <c r="O58" s="80"/>
      <c r="P58" s="263"/>
    </row>
    <row r="59" spans="1:20">
      <c r="A59" s="104"/>
      <c r="B59" s="104"/>
      <c r="C59" s="104"/>
      <c r="J59" s="105"/>
      <c r="K59" s="105"/>
      <c r="L59" s="105" t="s">
        <v>89</v>
      </c>
      <c r="M59" s="264"/>
      <c r="N59" s="264"/>
      <c r="O59" s="264"/>
      <c r="P59" s="265"/>
    </row>
    <row r="60" spans="1:20">
      <c r="N60" s="78"/>
      <c r="O60" s="78"/>
      <c r="P60" s="126"/>
    </row>
    <row r="61" spans="1:20" s="53" customFormat="1">
      <c r="A61" s="107"/>
      <c r="B61" s="108"/>
      <c r="C61" s="107"/>
      <c r="D61" s="107"/>
      <c r="E61" s="109"/>
      <c r="F61" s="110"/>
      <c r="G61" s="110"/>
      <c r="H61" s="110"/>
    </row>
    <row r="62" spans="1:20" s="53" customFormat="1">
      <c r="A62" s="111"/>
      <c r="B62" s="112"/>
      <c r="C62" s="113"/>
      <c r="P62" s="129"/>
    </row>
    <row r="63" spans="1:20" s="53" customFormat="1">
      <c r="B63" s="113" t="s">
        <v>30</v>
      </c>
      <c r="C63" s="114"/>
      <c r="D63" s="89"/>
      <c r="E63" s="115"/>
      <c r="J63" s="53" t="s">
        <v>31</v>
      </c>
      <c r="K63" s="116"/>
      <c r="L63" s="116"/>
      <c r="M63" s="116"/>
      <c r="N63" s="89"/>
    </row>
    <row r="64" spans="1:20" s="53" customFormat="1">
      <c r="C64" s="110" t="s">
        <v>32</v>
      </c>
      <c r="D64" s="117"/>
      <c r="L64" s="113" t="s">
        <v>32</v>
      </c>
      <c r="N64" s="89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11811023622047245" right="0.11811023622047245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0" zoomScale="110" workbookViewId="0">
      <selection activeCell="D20" sqref="D20"/>
    </sheetView>
  </sheetViews>
  <sheetFormatPr defaultRowHeight="11.25"/>
  <cols>
    <col min="1" max="1" width="4" style="3" customWidth="1"/>
    <col min="2" max="2" width="8.140625" style="3" customWidth="1"/>
    <col min="3" max="3" width="35.140625" style="3" customWidth="1"/>
    <col min="4" max="4" width="12.42578125" style="3" customWidth="1"/>
    <col min="5" max="5" width="10.28515625" style="3" customWidth="1"/>
    <col min="6" max="6" width="11.140625" style="3" customWidth="1"/>
    <col min="7" max="7" width="10.85546875" style="3" customWidth="1"/>
    <col min="8" max="256" width="11.42578125" style="3" customWidth="1"/>
    <col min="257" max="16384" width="9.140625" style="3"/>
  </cols>
  <sheetData>
    <row r="1" spans="1:8">
      <c r="A1" s="401" t="s">
        <v>4</v>
      </c>
      <c r="B1" s="401"/>
      <c r="C1" s="401"/>
      <c r="D1" s="401"/>
      <c r="E1" s="401"/>
      <c r="F1" s="401"/>
      <c r="G1" s="401"/>
      <c r="H1" s="401"/>
    </row>
    <row r="2" spans="1:8">
      <c r="A2" s="402" t="s">
        <v>0</v>
      </c>
      <c r="B2" s="402"/>
      <c r="C2" s="402"/>
      <c r="D2" s="402"/>
      <c r="E2" s="402"/>
      <c r="F2" s="402"/>
      <c r="G2" s="402"/>
      <c r="H2" s="402"/>
    </row>
    <row r="3" spans="1:8">
      <c r="A3" s="403"/>
      <c r="B3" s="403"/>
      <c r="C3" s="403"/>
      <c r="D3" s="403"/>
      <c r="E3" s="403"/>
      <c r="F3" s="403"/>
    </row>
    <row r="4" spans="1:8" ht="11.25" customHeight="1">
      <c r="A4" s="1" t="s">
        <v>202</v>
      </c>
      <c r="B4" s="2"/>
      <c r="C4" s="2"/>
      <c r="D4" s="2"/>
      <c r="E4" s="2"/>
      <c r="F4" s="2"/>
      <c r="G4" s="2"/>
      <c r="H4" s="2"/>
    </row>
    <row r="5" spans="1:8" ht="11.25" customHeight="1">
      <c r="A5" s="1" t="s">
        <v>149</v>
      </c>
      <c r="B5" s="2"/>
      <c r="C5" s="2"/>
      <c r="D5" s="2"/>
      <c r="E5" s="2"/>
      <c r="F5" s="2"/>
      <c r="G5" s="2"/>
      <c r="H5" s="2"/>
    </row>
    <row r="6" spans="1:8">
      <c r="A6" s="3" t="s">
        <v>201</v>
      </c>
    </row>
    <row r="8" spans="1:8">
      <c r="C8" s="34"/>
      <c r="E8" s="35" t="s">
        <v>6</v>
      </c>
      <c r="F8" s="36"/>
    </row>
    <row r="9" spans="1:8">
      <c r="B9" s="5"/>
      <c r="C9" s="37"/>
      <c r="E9" s="6" t="s">
        <v>36</v>
      </c>
      <c r="F9" s="36"/>
    </row>
    <row r="10" spans="1:8">
      <c r="E10" s="51"/>
    </row>
    <row r="11" spans="1:8">
      <c r="A11" s="3" t="s">
        <v>5</v>
      </c>
    </row>
    <row r="12" spans="1:8">
      <c r="A12" s="404" t="s">
        <v>7</v>
      </c>
      <c r="B12" s="398" t="s">
        <v>8</v>
      </c>
      <c r="C12" s="398" t="s">
        <v>9</v>
      </c>
      <c r="D12" s="398" t="s">
        <v>123</v>
      </c>
      <c r="E12" s="398" t="s">
        <v>10</v>
      </c>
      <c r="F12" s="398"/>
      <c r="G12" s="398"/>
      <c r="H12" s="399" t="s">
        <v>11</v>
      </c>
    </row>
    <row r="13" spans="1:8" ht="22.5">
      <c r="A13" s="405"/>
      <c r="B13" s="406"/>
      <c r="C13" s="406"/>
      <c r="D13" s="406"/>
      <c r="E13" s="33" t="s">
        <v>124</v>
      </c>
      <c r="F13" s="33" t="s">
        <v>125</v>
      </c>
      <c r="G13" s="33" t="s">
        <v>126</v>
      </c>
      <c r="H13" s="400"/>
    </row>
    <row r="14" spans="1:8">
      <c r="A14" s="132"/>
      <c r="B14" s="38"/>
      <c r="C14" s="157" t="s">
        <v>127</v>
      </c>
      <c r="D14" s="44"/>
      <c r="E14" s="44"/>
      <c r="F14" s="44"/>
      <c r="G14" s="44"/>
      <c r="H14" s="133"/>
    </row>
    <row r="15" spans="1:8">
      <c r="A15" s="134">
        <v>1</v>
      </c>
      <c r="B15" s="39" t="s">
        <v>19</v>
      </c>
      <c r="C15" s="40" t="s">
        <v>109</v>
      </c>
      <c r="D15" s="41"/>
      <c r="E15" s="42"/>
      <c r="F15" s="42"/>
      <c r="G15" s="42"/>
      <c r="H15" s="135"/>
    </row>
    <row r="16" spans="1:8">
      <c r="A16" s="151">
        <f t="shared" ref="A16:A19" si="0">A15+1</f>
        <v>2</v>
      </c>
      <c r="B16" s="39" t="s">
        <v>117</v>
      </c>
      <c r="C16" s="152" t="s">
        <v>90</v>
      </c>
      <c r="D16" s="153"/>
      <c r="E16" s="154"/>
      <c r="F16" s="154"/>
      <c r="G16" s="154"/>
      <c r="H16" s="155"/>
    </row>
    <row r="17" spans="1:8">
      <c r="A17" s="151">
        <f t="shared" si="0"/>
        <v>3</v>
      </c>
      <c r="B17" s="39" t="s">
        <v>118</v>
      </c>
      <c r="C17" s="152" t="s">
        <v>122</v>
      </c>
      <c r="D17" s="153"/>
      <c r="E17" s="154"/>
      <c r="F17" s="154"/>
      <c r="G17" s="154"/>
      <c r="H17" s="155"/>
    </row>
    <row r="18" spans="1:8">
      <c r="A18" s="151">
        <f t="shared" si="0"/>
        <v>4</v>
      </c>
      <c r="B18" s="39" t="s">
        <v>119</v>
      </c>
      <c r="C18" s="152" t="s">
        <v>100</v>
      </c>
      <c r="D18" s="153"/>
      <c r="E18" s="154"/>
      <c r="F18" s="154"/>
      <c r="G18" s="154"/>
      <c r="H18" s="155"/>
    </row>
    <row r="19" spans="1:8">
      <c r="A19" s="151">
        <f t="shared" si="0"/>
        <v>5</v>
      </c>
      <c r="B19" s="39" t="s">
        <v>120</v>
      </c>
      <c r="C19" s="152" t="s">
        <v>140</v>
      </c>
      <c r="D19" s="153"/>
      <c r="E19" s="154"/>
      <c r="F19" s="154"/>
      <c r="G19" s="154"/>
      <c r="H19" s="155"/>
    </row>
    <row r="20" spans="1:8">
      <c r="A20" s="151">
        <v>6</v>
      </c>
      <c r="B20" s="156" t="s">
        <v>249</v>
      </c>
      <c r="C20" s="152" t="s">
        <v>228</v>
      </c>
      <c r="D20" s="153"/>
      <c r="E20" s="154"/>
      <c r="F20" s="154"/>
      <c r="G20" s="154"/>
      <c r="H20" s="155"/>
    </row>
    <row r="21" spans="1:8">
      <c r="A21" s="151">
        <v>7</v>
      </c>
      <c r="B21" s="156" t="s">
        <v>250</v>
      </c>
      <c r="C21" s="152" t="s">
        <v>251</v>
      </c>
      <c r="D21" s="153"/>
      <c r="E21" s="154"/>
      <c r="F21" s="154"/>
      <c r="G21" s="154"/>
      <c r="H21" s="155"/>
    </row>
    <row r="22" spans="1:8">
      <c r="A22" s="151">
        <v>8</v>
      </c>
      <c r="B22" s="156" t="s">
        <v>394</v>
      </c>
      <c r="C22" s="152" t="s">
        <v>393</v>
      </c>
      <c r="D22" s="153"/>
      <c r="E22" s="154"/>
      <c r="F22" s="154"/>
      <c r="G22" s="154"/>
      <c r="H22" s="155"/>
    </row>
    <row r="23" spans="1:8">
      <c r="A23" s="151"/>
      <c r="B23" s="156"/>
      <c r="C23" s="157" t="s">
        <v>128</v>
      </c>
      <c r="D23" s="153"/>
      <c r="E23" s="154"/>
      <c r="F23" s="154"/>
      <c r="G23" s="154"/>
      <c r="H23" s="155"/>
    </row>
    <row r="24" spans="1:8" ht="22.5">
      <c r="A24" s="151">
        <v>9</v>
      </c>
      <c r="B24" s="156" t="s">
        <v>130</v>
      </c>
      <c r="C24" s="152" t="s">
        <v>142</v>
      </c>
      <c r="D24" s="153"/>
      <c r="E24" s="154"/>
      <c r="F24" s="154"/>
      <c r="G24" s="154"/>
      <c r="H24" s="155"/>
    </row>
    <row r="25" spans="1:8">
      <c r="A25" s="151">
        <v>10</v>
      </c>
      <c r="B25" s="156" t="s">
        <v>131</v>
      </c>
      <c r="C25" s="152" t="s">
        <v>165</v>
      </c>
      <c r="D25" s="153"/>
      <c r="E25" s="154"/>
      <c r="F25" s="154"/>
      <c r="G25" s="154"/>
      <c r="H25" s="155"/>
    </row>
    <row r="26" spans="1:8">
      <c r="A26" s="371"/>
      <c r="B26" s="372"/>
      <c r="C26" s="373"/>
      <c r="D26" s="374"/>
      <c r="E26" s="375"/>
      <c r="F26" s="375"/>
      <c r="G26" s="375"/>
      <c r="H26" s="376"/>
    </row>
    <row r="27" spans="1:8">
      <c r="A27" s="378"/>
      <c r="B27" s="378"/>
      <c r="C27" s="379" t="s">
        <v>12</v>
      </c>
      <c r="D27" s="380"/>
      <c r="E27" s="381"/>
      <c r="F27" s="381"/>
      <c r="G27" s="381"/>
      <c r="H27" s="381"/>
    </row>
    <row r="28" spans="1:8">
      <c r="A28" s="378"/>
      <c r="B28" s="378"/>
      <c r="C28" s="379" t="s">
        <v>404</v>
      </c>
      <c r="D28" s="382"/>
      <c r="E28" s="383"/>
      <c r="F28" s="383"/>
      <c r="G28" s="383"/>
      <c r="H28" s="383"/>
    </row>
    <row r="29" spans="1:8">
      <c r="A29" s="378"/>
      <c r="B29" s="378"/>
      <c r="C29" s="379" t="s">
        <v>13</v>
      </c>
      <c r="D29" s="382"/>
      <c r="E29" s="383"/>
      <c r="F29" s="383"/>
      <c r="G29" s="383"/>
      <c r="H29" s="383"/>
    </row>
    <row r="30" spans="1:8">
      <c r="A30" s="378"/>
      <c r="B30" s="378"/>
      <c r="C30" s="379" t="s">
        <v>405</v>
      </c>
      <c r="D30" s="382"/>
      <c r="E30" s="383"/>
      <c r="F30" s="383"/>
      <c r="G30" s="383"/>
      <c r="H30" s="383"/>
    </row>
    <row r="31" spans="1:8">
      <c r="A31" s="378"/>
      <c r="B31" s="378"/>
      <c r="C31" s="379" t="s">
        <v>422</v>
      </c>
      <c r="D31" s="382"/>
      <c r="E31" s="383"/>
      <c r="F31" s="383"/>
      <c r="G31" s="383"/>
      <c r="H31" s="383"/>
    </row>
    <row r="32" spans="1:8">
      <c r="A32" s="136"/>
      <c r="B32" s="43"/>
      <c r="C32" s="377" t="s">
        <v>60</v>
      </c>
      <c r="D32" s="45"/>
      <c r="E32" s="46"/>
      <c r="F32" s="46"/>
      <c r="G32" s="46"/>
      <c r="H32" s="137"/>
    </row>
    <row r="33" spans="2:8" s="1" customFormat="1">
      <c r="C33" s="47"/>
      <c r="D33" s="48"/>
      <c r="E33" s="48"/>
      <c r="F33" s="48"/>
      <c r="G33" s="48"/>
      <c r="H33" s="49"/>
    </row>
    <row r="34" spans="2:8">
      <c r="C34" s="1"/>
      <c r="D34" s="49"/>
    </row>
    <row r="35" spans="2:8">
      <c r="B35" s="35"/>
    </row>
    <row r="36" spans="2:8" ht="12.75">
      <c r="B36" s="3" t="s">
        <v>50</v>
      </c>
      <c r="C36" s="50"/>
      <c r="D36" s="50"/>
      <c r="E36" s="53"/>
    </row>
    <row r="37" spans="2:8" ht="12.75">
      <c r="C37" s="3" t="s">
        <v>51</v>
      </c>
      <c r="E37" s="78"/>
    </row>
    <row r="38" spans="2:8" ht="12.75">
      <c r="C38" s="1"/>
      <c r="D38" s="1"/>
      <c r="E38" s="78"/>
    </row>
    <row r="39" spans="2:8" ht="12.75">
      <c r="C39" s="1"/>
      <c r="D39" s="1"/>
      <c r="E39" s="78"/>
    </row>
    <row r="40" spans="2:8" ht="12.75">
      <c r="E40" s="78"/>
    </row>
    <row r="41" spans="2:8" ht="12.75">
      <c r="B41" s="3" t="s">
        <v>31</v>
      </c>
      <c r="C41" s="50"/>
      <c r="D41" s="50"/>
      <c r="E41" s="53"/>
    </row>
    <row r="42" spans="2:8">
      <c r="B42" s="35"/>
      <c r="C42" s="3" t="s">
        <v>51</v>
      </c>
      <c r="E42" s="170"/>
    </row>
    <row r="49" spans="3:3">
      <c r="C49" s="130"/>
    </row>
    <row r="50" spans="3:3">
      <c r="C50" s="130"/>
    </row>
  </sheetData>
  <mergeCells count="9">
    <mergeCell ref="E12:G12"/>
    <mergeCell ref="H12:H13"/>
    <mergeCell ref="A1:H1"/>
    <mergeCell ref="A2:H2"/>
    <mergeCell ref="A3:F3"/>
    <mergeCell ref="A12:A13"/>
    <mergeCell ref="B12:B13"/>
    <mergeCell ref="C12:C13"/>
    <mergeCell ref="D12:D13"/>
  </mergeCells>
  <phoneticPr fontId="36" type="noConversion"/>
  <pageMargins left="1.02" right="0.2" top="0.96" bottom="0.17" header="0.5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N38" sqref="N38"/>
    </sheetView>
  </sheetViews>
  <sheetFormatPr defaultRowHeight="12.75"/>
  <cols>
    <col min="1" max="1" width="3.28515625" style="99" customWidth="1"/>
    <col min="2" max="2" width="7.42578125" style="99" customWidth="1"/>
    <col min="3" max="3" width="56" style="69" customWidth="1"/>
    <col min="4" max="4" width="5.140625" style="70" customWidth="1"/>
    <col min="5" max="5" width="6.85546875" style="71" customWidth="1"/>
    <col min="6" max="6" width="5.42578125" style="70" customWidth="1"/>
    <col min="7" max="7" width="8.28515625" style="70" customWidth="1"/>
    <col min="8" max="8" width="8.14062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16">
      <c r="A1" s="418" t="s">
        <v>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62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">
        <v>406</v>
      </c>
      <c r="H7" s="254"/>
      <c r="I7" s="58"/>
      <c r="J7" s="58"/>
      <c r="K7" s="58"/>
      <c r="L7" s="58"/>
      <c r="M7" s="58"/>
      <c r="N7" s="58"/>
      <c r="O7" s="58"/>
      <c r="P7" s="58"/>
    </row>
    <row r="8" spans="1:16">
      <c r="A8" s="68"/>
      <c r="B8" s="68"/>
      <c r="F8" s="72"/>
      <c r="K8" s="58"/>
      <c r="L8" s="66" t="s">
        <v>86</v>
      </c>
      <c r="M8" s="58"/>
      <c r="N8" s="420"/>
      <c r="O8" s="420"/>
      <c r="P8" s="58"/>
    </row>
    <row r="9" spans="1:16">
      <c r="A9" s="68"/>
      <c r="B9" s="68"/>
      <c r="F9" s="72"/>
      <c r="L9" s="74"/>
      <c r="M9" s="75"/>
      <c r="N9" s="73"/>
      <c r="O9" s="75"/>
      <c r="P9" s="75"/>
    </row>
    <row r="10" spans="1:16">
      <c r="A10" s="76"/>
      <c r="B10" s="76"/>
      <c r="C10" s="77"/>
      <c r="L10" s="58"/>
      <c r="M10" s="58"/>
      <c r="N10" s="58"/>
      <c r="O10" s="58"/>
    </row>
    <row r="11" spans="1:16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67" customFormat="1">
      <c r="A15" s="81"/>
      <c r="B15" s="7"/>
      <c r="C15" s="79" t="s">
        <v>134</v>
      </c>
      <c r="D15" s="143"/>
      <c r="E15" s="84"/>
      <c r="F15" s="256"/>
      <c r="G15" s="257"/>
      <c r="H15" s="91"/>
      <c r="I15" s="91"/>
      <c r="J15" s="91"/>
      <c r="K15" s="91"/>
      <c r="L15" s="257"/>
      <c r="M15" s="91"/>
      <c r="N15" s="91"/>
      <c r="O15" s="91"/>
      <c r="P15" s="91"/>
    </row>
    <row r="16" spans="1:16" s="67" customFormat="1">
      <c r="A16" s="81">
        <v>1</v>
      </c>
      <c r="B16" s="7" t="s">
        <v>46</v>
      </c>
      <c r="C16" s="82" t="s">
        <v>64</v>
      </c>
      <c r="D16" s="83" t="s">
        <v>39</v>
      </c>
      <c r="E16" s="84">
        <v>152</v>
      </c>
      <c r="F16" s="256"/>
      <c r="G16" s="91"/>
      <c r="H16" s="56"/>
      <c r="I16" s="91"/>
      <c r="J16" s="91"/>
      <c r="K16" s="91"/>
      <c r="L16" s="91"/>
      <c r="M16" s="91"/>
      <c r="N16" s="91"/>
      <c r="O16" s="91"/>
      <c r="P16" s="91"/>
    </row>
    <row r="17" spans="1:16" s="67" customFormat="1">
      <c r="A17" s="81"/>
      <c r="B17" s="7"/>
      <c r="C17" s="82" t="s">
        <v>63</v>
      </c>
      <c r="D17" s="83" t="s">
        <v>59</v>
      </c>
      <c r="E17" s="84">
        <v>5</v>
      </c>
      <c r="F17" s="256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s="67" customFormat="1" ht="25.5">
      <c r="A18" s="81">
        <f>A16+1</f>
        <v>2</v>
      </c>
      <c r="B18" s="7" t="s">
        <v>46</v>
      </c>
      <c r="C18" s="82" t="s">
        <v>113</v>
      </c>
      <c r="D18" s="83" t="s">
        <v>18</v>
      </c>
      <c r="E18" s="84">
        <v>5</v>
      </c>
      <c r="F18" s="256"/>
      <c r="G18" s="91"/>
      <c r="H18" s="56"/>
      <c r="I18" s="91"/>
      <c r="J18" s="91"/>
      <c r="K18" s="91"/>
      <c r="L18" s="91"/>
      <c r="M18" s="91"/>
      <c r="N18" s="91"/>
      <c r="O18" s="91"/>
      <c r="P18" s="91"/>
    </row>
    <row r="19" spans="1:16" s="67" customFormat="1">
      <c r="A19" s="81"/>
      <c r="B19" s="7"/>
      <c r="C19" s="82" t="s">
        <v>110</v>
      </c>
      <c r="D19" s="83" t="s">
        <v>59</v>
      </c>
      <c r="E19" s="84">
        <v>5</v>
      </c>
      <c r="F19" s="256"/>
      <c r="G19" s="91"/>
      <c r="H19" s="56"/>
      <c r="I19" s="91"/>
      <c r="J19" s="91"/>
      <c r="K19" s="91"/>
      <c r="L19" s="91"/>
      <c r="M19" s="91"/>
      <c r="N19" s="91"/>
      <c r="O19" s="91"/>
      <c r="P19" s="91"/>
    </row>
    <row r="20" spans="1:16" s="67" customFormat="1">
      <c r="A20" s="81"/>
      <c r="B20" s="7"/>
      <c r="C20" s="82" t="s">
        <v>111</v>
      </c>
      <c r="D20" s="83" t="s">
        <v>59</v>
      </c>
      <c r="E20" s="84">
        <v>5</v>
      </c>
      <c r="F20" s="256"/>
      <c r="G20" s="91"/>
      <c r="H20" s="56"/>
      <c r="I20" s="91"/>
      <c r="J20" s="91"/>
      <c r="K20" s="91"/>
      <c r="L20" s="91"/>
      <c r="M20" s="91"/>
      <c r="N20" s="91"/>
      <c r="O20" s="91"/>
      <c r="P20" s="91"/>
    </row>
    <row r="21" spans="1:16" s="67" customFormat="1">
      <c r="A21" s="81"/>
      <c r="B21" s="7"/>
      <c r="C21" s="144" t="s">
        <v>248</v>
      </c>
      <c r="D21" s="83" t="s">
        <v>59</v>
      </c>
      <c r="E21" s="84">
        <v>5</v>
      </c>
      <c r="F21" s="256"/>
      <c r="G21" s="91"/>
      <c r="H21" s="56"/>
      <c r="I21" s="91"/>
      <c r="J21" s="91"/>
      <c r="K21" s="91"/>
      <c r="L21" s="91"/>
      <c r="M21" s="91"/>
      <c r="N21" s="91"/>
      <c r="O21" s="91"/>
      <c r="P21" s="91"/>
    </row>
    <row r="22" spans="1:16" s="67" customFormat="1">
      <c r="A22" s="81"/>
      <c r="B22" s="7"/>
      <c r="C22" s="82" t="s">
        <v>112</v>
      </c>
      <c r="D22" s="83" t="s">
        <v>59</v>
      </c>
      <c r="E22" s="84">
        <v>5</v>
      </c>
      <c r="F22" s="256"/>
      <c r="G22" s="91"/>
      <c r="H22" s="56"/>
      <c r="I22" s="91"/>
      <c r="J22" s="91"/>
      <c r="K22" s="91"/>
      <c r="L22" s="91"/>
      <c r="M22" s="91"/>
      <c r="N22" s="91"/>
      <c r="O22" s="91"/>
      <c r="P22" s="91"/>
    </row>
    <row r="23" spans="1:16" s="67" customFormat="1">
      <c r="A23" s="121">
        <f>A18+1</f>
        <v>3</v>
      </c>
      <c r="B23" s="118" t="s">
        <v>46</v>
      </c>
      <c r="C23" s="146" t="s">
        <v>146</v>
      </c>
      <c r="D23" s="88" t="s">
        <v>114</v>
      </c>
      <c r="E23" s="122">
        <v>3</v>
      </c>
      <c r="F23" s="258"/>
      <c r="G23" s="259"/>
      <c r="H23" s="52"/>
      <c r="I23" s="259"/>
      <c r="J23" s="259"/>
      <c r="K23" s="259"/>
      <c r="L23" s="259"/>
      <c r="M23" s="259"/>
      <c r="N23" s="259"/>
      <c r="O23" s="259"/>
      <c r="P23" s="259"/>
    </row>
    <row r="24" spans="1:16" s="67" customFormat="1">
      <c r="A24" s="81">
        <v>4</v>
      </c>
      <c r="B24" s="118" t="s">
        <v>46</v>
      </c>
      <c r="C24" s="82" t="s">
        <v>65</v>
      </c>
      <c r="D24" s="83" t="s">
        <v>59</v>
      </c>
      <c r="E24" s="84">
        <v>5</v>
      </c>
      <c r="F24" s="256"/>
      <c r="G24" s="91"/>
      <c r="H24" s="56"/>
      <c r="I24" s="91"/>
      <c r="J24" s="91"/>
      <c r="K24" s="91"/>
      <c r="L24" s="91"/>
      <c r="M24" s="91"/>
      <c r="N24" s="91"/>
      <c r="O24" s="91"/>
      <c r="P24" s="91"/>
    </row>
    <row r="25" spans="1:16" s="67" customFormat="1">
      <c r="A25" s="81">
        <f>A24+1</f>
        <v>5</v>
      </c>
      <c r="B25" s="118" t="s">
        <v>46</v>
      </c>
      <c r="C25" s="82" t="s">
        <v>76</v>
      </c>
      <c r="D25" s="83" t="s">
        <v>18</v>
      </c>
      <c r="E25" s="84">
        <v>1</v>
      </c>
      <c r="F25" s="256"/>
      <c r="G25" s="259"/>
      <c r="H25" s="56"/>
      <c r="I25" s="91"/>
      <c r="J25" s="91"/>
      <c r="K25" s="91"/>
      <c r="L25" s="91"/>
      <c r="M25" s="91"/>
      <c r="N25" s="91"/>
      <c r="O25" s="91"/>
      <c r="P25" s="91"/>
    </row>
    <row r="26" spans="1:16" s="67" customFormat="1">
      <c r="A26" s="81">
        <f>A25+1</f>
        <v>6</v>
      </c>
      <c r="B26" s="118" t="s">
        <v>46</v>
      </c>
      <c r="C26" s="174" t="s">
        <v>147</v>
      </c>
      <c r="D26" s="175" t="s">
        <v>148</v>
      </c>
      <c r="E26" s="176">
        <v>1</v>
      </c>
      <c r="F26" s="261"/>
      <c r="G26" s="259"/>
      <c r="H26" s="56"/>
      <c r="I26" s="91"/>
      <c r="J26" s="91"/>
      <c r="K26" s="91"/>
      <c r="L26" s="91"/>
      <c r="M26" s="91"/>
      <c r="N26" s="91"/>
      <c r="O26" s="91"/>
      <c r="P26" s="91"/>
    </row>
    <row r="27" spans="1:16" s="67" customFormat="1">
      <c r="A27" s="81">
        <v>7</v>
      </c>
      <c r="B27" s="118" t="s">
        <v>46</v>
      </c>
      <c r="C27" s="82" t="s">
        <v>66</v>
      </c>
      <c r="D27" s="83" t="s">
        <v>35</v>
      </c>
      <c r="E27" s="84">
        <v>1</v>
      </c>
      <c r="F27" s="256"/>
      <c r="G27" s="259"/>
      <c r="H27" s="56"/>
      <c r="I27" s="91"/>
      <c r="J27" s="91"/>
      <c r="K27" s="91"/>
      <c r="L27" s="91"/>
      <c r="M27" s="91"/>
      <c r="N27" s="91"/>
      <c r="O27" s="91"/>
      <c r="P27" s="91"/>
    </row>
    <row r="28" spans="1:16" s="67" customFormat="1" ht="13.5" thickBot="1">
      <c r="A28" s="81">
        <f>A27+1</f>
        <v>8</v>
      </c>
      <c r="B28" s="118" t="s">
        <v>46</v>
      </c>
      <c r="C28" s="82" t="s">
        <v>115</v>
      </c>
      <c r="D28" s="83" t="s">
        <v>116</v>
      </c>
      <c r="E28" s="84">
        <v>10</v>
      </c>
      <c r="F28" s="256"/>
      <c r="G28" s="259"/>
      <c r="H28" s="56"/>
      <c r="I28" s="91"/>
      <c r="J28" s="91"/>
      <c r="K28" s="91"/>
      <c r="L28" s="91"/>
      <c r="M28" s="91"/>
      <c r="N28" s="91"/>
      <c r="O28" s="91"/>
      <c r="P28" s="91"/>
    </row>
    <row r="29" spans="1:16" s="98" customFormat="1" ht="13.5" thickBot="1">
      <c r="A29" s="92"/>
      <c r="B29" s="4"/>
      <c r="C29" s="93" t="s">
        <v>28</v>
      </c>
      <c r="D29" s="94"/>
      <c r="E29" s="95"/>
      <c r="F29" s="96"/>
      <c r="G29" s="96"/>
      <c r="H29" s="96"/>
      <c r="I29" s="96"/>
      <c r="J29" s="96"/>
      <c r="K29" s="96"/>
      <c r="L29" s="262"/>
      <c r="M29" s="262"/>
      <c r="N29" s="262"/>
      <c r="O29" s="262"/>
      <c r="P29" s="262"/>
    </row>
    <row r="30" spans="1:16">
      <c r="H30" s="58"/>
      <c r="I30" s="58"/>
      <c r="J30" s="100"/>
      <c r="K30" s="100" t="s">
        <v>29</v>
      </c>
      <c r="L30" s="101"/>
      <c r="M30" s="80"/>
      <c r="N30" s="80"/>
      <c r="O30" s="80"/>
      <c r="P30" s="263"/>
    </row>
    <row r="31" spans="1:16">
      <c r="A31" s="104"/>
      <c r="B31" s="104"/>
      <c r="C31" s="104"/>
      <c r="J31" s="105"/>
      <c r="K31" s="105"/>
      <c r="L31" s="105" t="s">
        <v>89</v>
      </c>
      <c r="M31" s="264"/>
      <c r="N31" s="264"/>
      <c r="O31" s="264"/>
      <c r="P31" s="265"/>
    </row>
    <row r="32" spans="1:16">
      <c r="N32" s="78"/>
      <c r="O32" s="78"/>
      <c r="P32" s="126"/>
    </row>
    <row r="33" spans="1:16" s="53" customFormat="1">
      <c r="A33" s="107"/>
      <c r="B33" s="108"/>
      <c r="C33" s="107"/>
      <c r="D33" s="107"/>
      <c r="E33" s="109"/>
      <c r="F33" s="110"/>
      <c r="G33" s="110"/>
      <c r="H33" s="110"/>
    </row>
    <row r="34" spans="1:16" s="53" customFormat="1">
      <c r="A34" s="111"/>
      <c r="B34" s="112"/>
      <c r="C34" s="113"/>
      <c r="P34" s="129"/>
    </row>
    <row r="35" spans="1:16" s="53" customFormat="1">
      <c r="B35" s="113" t="s">
        <v>30</v>
      </c>
      <c r="C35" s="114"/>
      <c r="D35" s="89"/>
      <c r="E35" s="115"/>
      <c r="J35" s="53" t="s">
        <v>31</v>
      </c>
      <c r="K35" s="116"/>
      <c r="L35" s="116"/>
      <c r="M35" s="116"/>
      <c r="N35" s="89"/>
    </row>
    <row r="36" spans="1:16" s="53" customFormat="1">
      <c r="C36" s="110" t="s">
        <v>32</v>
      </c>
      <c r="D36" s="117"/>
      <c r="L36" s="113" t="s">
        <v>32</v>
      </c>
      <c r="N36" s="169"/>
    </row>
  </sheetData>
  <mergeCells count="10">
    <mergeCell ref="C11:C13"/>
    <mergeCell ref="D11:D13"/>
    <mergeCell ref="E11:E13"/>
    <mergeCell ref="F11:K12"/>
    <mergeCell ref="A1:P1"/>
    <mergeCell ref="A2:P2"/>
    <mergeCell ref="N8:O8"/>
    <mergeCell ref="L11:P12"/>
    <mergeCell ref="A11:A13"/>
    <mergeCell ref="B11:B13"/>
  </mergeCells>
  <phoneticPr fontId="36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Zeros="0" topLeftCell="A35" workbookViewId="0">
      <selection activeCell="C51" sqref="C51:C52"/>
    </sheetView>
  </sheetViews>
  <sheetFormatPr defaultRowHeight="12.75"/>
  <cols>
    <col min="1" max="1" width="3.28515625" style="99" customWidth="1"/>
    <col min="2" max="2" width="8.5703125" style="99" customWidth="1"/>
    <col min="3" max="3" width="55.7109375" style="69" customWidth="1"/>
    <col min="4" max="4" width="6.140625" style="70" customWidth="1"/>
    <col min="5" max="5" width="6.85546875" style="71" customWidth="1"/>
    <col min="6" max="6" width="5.85546875" style="70" customWidth="1"/>
    <col min="7" max="7" width="8.28515625" style="70" customWidth="1"/>
    <col min="8" max="8" width="7.7109375" style="70" customWidth="1"/>
    <col min="9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8" width="10.85546875" style="59" customWidth="1"/>
    <col min="19" max="256" width="11.42578125" style="59" customWidth="1"/>
    <col min="257" max="16384" width="9.140625" style="59"/>
  </cols>
  <sheetData>
    <row r="1" spans="1:16">
      <c r="A1" s="418" t="s">
        <v>91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90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163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58"/>
      <c r="J7" s="58"/>
      <c r="K7" s="58"/>
      <c r="L7" s="58"/>
      <c r="M7" s="58"/>
      <c r="N7" s="58"/>
      <c r="O7" s="58"/>
      <c r="P7" s="58"/>
    </row>
    <row r="8" spans="1:16">
      <c r="A8" s="68"/>
      <c r="B8" s="68"/>
      <c r="F8" s="72"/>
      <c r="K8" s="58"/>
      <c r="L8" s="66" t="s">
        <v>86</v>
      </c>
      <c r="M8" s="58"/>
      <c r="N8" s="420"/>
      <c r="O8" s="420"/>
      <c r="P8" s="58"/>
    </row>
    <row r="9" spans="1:16">
      <c r="A9" s="68"/>
      <c r="B9" s="68"/>
      <c r="F9" s="72"/>
      <c r="L9" s="74">
        <f>Kopsavilkums_Nr.1!E10</f>
        <v>0</v>
      </c>
      <c r="M9" s="75"/>
      <c r="N9" s="73"/>
      <c r="O9" s="75"/>
      <c r="P9" s="75"/>
    </row>
    <row r="10" spans="1:16">
      <c r="A10" s="76"/>
      <c r="B10" s="76"/>
      <c r="C10" s="77"/>
      <c r="L10" s="58"/>
      <c r="M10" s="58"/>
      <c r="N10" s="58"/>
      <c r="O10" s="58"/>
    </row>
    <row r="11" spans="1:16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67" customFormat="1" ht="12.75" customHeight="1">
      <c r="A15" s="138" t="s">
        <v>78</v>
      </c>
      <c r="B15" s="232" t="s">
        <v>61</v>
      </c>
      <c r="C15" s="296" t="s">
        <v>169</v>
      </c>
      <c r="D15" s="212" t="s">
        <v>39</v>
      </c>
      <c r="E15" s="302">
        <v>195</v>
      </c>
      <c r="F15" s="266"/>
      <c r="G15" s="266"/>
      <c r="H15" s="267"/>
      <c r="I15" s="268"/>
      <c r="J15" s="56"/>
      <c r="K15" s="267"/>
      <c r="L15" s="267"/>
      <c r="M15" s="267"/>
      <c r="N15" s="267"/>
      <c r="O15" s="267"/>
      <c r="P15" s="267"/>
    </row>
    <row r="16" spans="1:16" s="67" customFormat="1" ht="12.75" customHeight="1">
      <c r="A16" s="138" t="s">
        <v>79</v>
      </c>
      <c r="B16" s="232" t="s">
        <v>61</v>
      </c>
      <c r="C16" s="297" t="s">
        <v>170</v>
      </c>
      <c r="D16" s="213" t="s">
        <v>163</v>
      </c>
      <c r="E16" s="267">
        <v>30.3</v>
      </c>
      <c r="F16" s="269"/>
      <c r="G16" s="269"/>
      <c r="H16" s="267"/>
      <c r="I16" s="267"/>
      <c r="J16" s="56"/>
      <c r="K16" s="267"/>
      <c r="L16" s="267"/>
      <c r="M16" s="267"/>
      <c r="N16" s="267"/>
      <c r="O16" s="267"/>
      <c r="P16" s="267"/>
    </row>
    <row r="17" spans="1:16" s="67" customFormat="1" ht="12.75" customHeight="1">
      <c r="A17" s="138" t="s">
        <v>196</v>
      </c>
      <c r="B17" s="232" t="s">
        <v>61</v>
      </c>
      <c r="C17" s="298" t="s">
        <v>182</v>
      </c>
      <c r="D17" s="175" t="s">
        <v>163</v>
      </c>
      <c r="E17" s="176">
        <v>620</v>
      </c>
      <c r="F17" s="261"/>
      <c r="G17" s="269"/>
      <c r="H17" s="267"/>
      <c r="I17" s="267"/>
      <c r="J17" s="56"/>
      <c r="K17" s="267"/>
      <c r="L17" s="267"/>
      <c r="M17" s="267"/>
      <c r="N17" s="267"/>
      <c r="O17" s="267"/>
      <c r="P17" s="267"/>
    </row>
    <row r="18" spans="1:16" s="67" customFormat="1">
      <c r="A18" s="138" t="s">
        <v>197</v>
      </c>
      <c r="B18" s="232" t="s">
        <v>61</v>
      </c>
      <c r="C18" s="297" t="s">
        <v>171</v>
      </c>
      <c r="D18" s="213" t="s">
        <v>163</v>
      </c>
      <c r="E18" s="267">
        <v>490</v>
      </c>
      <c r="F18" s="269"/>
      <c r="G18" s="269"/>
      <c r="H18" s="267"/>
      <c r="I18" s="267"/>
      <c r="J18" s="56"/>
      <c r="K18" s="267"/>
      <c r="L18" s="267"/>
      <c r="M18" s="267"/>
      <c r="N18" s="267"/>
      <c r="O18" s="267"/>
      <c r="P18" s="267"/>
    </row>
    <row r="19" spans="1:16" s="67" customFormat="1" ht="12.75" customHeight="1">
      <c r="A19" s="138" t="s">
        <v>206</v>
      </c>
      <c r="B19" s="232" t="s">
        <v>198</v>
      </c>
      <c r="C19" s="297" t="s">
        <v>172</v>
      </c>
      <c r="D19" s="213" t="s">
        <v>150</v>
      </c>
      <c r="E19" s="267">
        <v>1</v>
      </c>
      <c r="F19" s="270"/>
      <c r="G19" s="269"/>
      <c r="H19" s="267"/>
      <c r="I19" s="267"/>
      <c r="J19" s="56"/>
      <c r="K19" s="267"/>
      <c r="L19" s="267"/>
      <c r="M19" s="267"/>
      <c r="N19" s="267"/>
      <c r="O19" s="267"/>
      <c r="P19" s="267"/>
    </row>
    <row r="20" spans="1:16" s="67" customFormat="1">
      <c r="A20" s="138"/>
      <c r="B20" s="232"/>
      <c r="C20" s="297" t="s">
        <v>261</v>
      </c>
      <c r="D20" s="213" t="s">
        <v>173</v>
      </c>
      <c r="E20" s="267">
        <v>3</v>
      </c>
      <c r="F20" s="269"/>
      <c r="G20" s="269"/>
      <c r="H20" s="267"/>
      <c r="I20" s="267"/>
      <c r="J20" s="56"/>
      <c r="K20" s="267"/>
      <c r="L20" s="267"/>
      <c r="M20" s="267"/>
      <c r="N20" s="267"/>
      <c r="O20" s="267"/>
      <c r="P20" s="267"/>
    </row>
    <row r="21" spans="1:16" s="67" customFormat="1">
      <c r="A21" s="138"/>
      <c r="B21" s="232"/>
      <c r="C21" s="297" t="s">
        <v>88</v>
      </c>
      <c r="D21" s="213" t="s">
        <v>150</v>
      </c>
      <c r="E21" s="267">
        <v>1</v>
      </c>
      <c r="F21" s="269"/>
      <c r="G21" s="269"/>
      <c r="H21" s="267"/>
      <c r="I21" s="267"/>
      <c r="J21" s="56"/>
      <c r="K21" s="267"/>
      <c r="L21" s="267"/>
      <c r="M21" s="267"/>
      <c r="N21" s="267"/>
      <c r="O21" s="267"/>
      <c r="P21" s="267"/>
    </row>
    <row r="22" spans="1:16" s="67" customFormat="1">
      <c r="A22" s="138" t="s">
        <v>207</v>
      </c>
      <c r="B22" s="232" t="s">
        <v>198</v>
      </c>
      <c r="C22" s="299" t="s">
        <v>183</v>
      </c>
      <c r="D22" s="175" t="s">
        <v>163</v>
      </c>
      <c r="E22" s="176">
        <v>620</v>
      </c>
      <c r="F22" s="261"/>
      <c r="G22" s="271"/>
      <c r="H22" s="267"/>
      <c r="I22" s="272"/>
      <c r="J22" s="56"/>
      <c r="K22" s="267"/>
      <c r="L22" s="267"/>
      <c r="M22" s="267"/>
      <c r="N22" s="267"/>
      <c r="O22" s="267"/>
      <c r="P22" s="267"/>
    </row>
    <row r="23" spans="1:16" s="67" customFormat="1">
      <c r="A23" s="138"/>
      <c r="B23" s="232"/>
      <c r="C23" s="297" t="s">
        <v>337</v>
      </c>
      <c r="D23" s="175" t="s">
        <v>163</v>
      </c>
      <c r="E23" s="214">
        <f>E22*1.25</f>
        <v>775</v>
      </c>
      <c r="F23" s="261"/>
      <c r="G23" s="273"/>
      <c r="H23" s="267"/>
      <c r="I23" s="267"/>
      <c r="J23" s="56"/>
      <c r="K23" s="267"/>
      <c r="L23" s="267"/>
      <c r="M23" s="267"/>
      <c r="N23" s="267"/>
      <c r="O23" s="267"/>
      <c r="P23" s="267"/>
    </row>
    <row r="24" spans="1:16" s="67" customFormat="1">
      <c r="A24" s="138" t="s">
        <v>208</v>
      </c>
      <c r="B24" s="232" t="s">
        <v>198</v>
      </c>
      <c r="C24" s="300" t="s">
        <v>185</v>
      </c>
      <c r="D24" s="175" t="s">
        <v>163</v>
      </c>
      <c r="E24" s="176">
        <v>620</v>
      </c>
      <c r="F24" s="261"/>
      <c r="G24" s="274"/>
      <c r="H24" s="275"/>
      <c r="I24" s="267"/>
      <c r="J24" s="56"/>
      <c r="K24" s="267"/>
      <c r="L24" s="267"/>
      <c r="M24" s="267"/>
      <c r="N24" s="267"/>
      <c r="O24" s="267"/>
      <c r="P24" s="267"/>
    </row>
    <row r="25" spans="1:16" s="67" customFormat="1">
      <c r="A25" s="138"/>
      <c r="B25" s="232"/>
      <c r="C25" s="303" t="s">
        <v>262</v>
      </c>
      <c r="D25" s="175" t="s">
        <v>173</v>
      </c>
      <c r="E25" s="216">
        <f>ROUND(E24*3*0.035*0.1*1.1,2)+2*65*1*0.035</f>
        <v>11.71</v>
      </c>
      <c r="F25" s="261"/>
      <c r="G25" s="274"/>
      <c r="H25" s="275"/>
      <c r="I25" s="267"/>
      <c r="J25" s="56"/>
      <c r="K25" s="267"/>
      <c r="L25" s="267"/>
      <c r="M25" s="267"/>
      <c r="N25" s="267"/>
      <c r="O25" s="267"/>
      <c r="P25" s="267"/>
    </row>
    <row r="26" spans="1:16" s="67" customFormat="1">
      <c r="A26" s="138"/>
      <c r="B26" s="232"/>
      <c r="C26" s="303" t="s">
        <v>263</v>
      </c>
      <c r="D26" s="175" t="s">
        <v>37</v>
      </c>
      <c r="E26" s="216">
        <f>ROUND(E24*0.085,2)</f>
        <v>52.7</v>
      </c>
      <c r="F26" s="261"/>
      <c r="G26" s="274"/>
      <c r="H26" s="275"/>
      <c r="I26" s="267"/>
      <c r="J26" s="56"/>
      <c r="K26" s="267"/>
      <c r="L26" s="267"/>
      <c r="M26" s="267"/>
      <c r="N26" s="267"/>
      <c r="O26" s="267"/>
      <c r="P26" s="267"/>
    </row>
    <row r="27" spans="1:16" s="67" customFormat="1">
      <c r="A27" s="138" t="s">
        <v>209</v>
      </c>
      <c r="B27" s="232" t="s">
        <v>198</v>
      </c>
      <c r="C27" s="297" t="s">
        <v>184</v>
      </c>
      <c r="D27" s="175" t="s">
        <v>163</v>
      </c>
      <c r="E27" s="214">
        <v>620</v>
      </c>
      <c r="F27" s="282"/>
      <c r="G27" s="274"/>
      <c r="H27" s="275"/>
      <c r="I27" s="272"/>
      <c r="J27" s="56"/>
      <c r="K27" s="267"/>
      <c r="L27" s="267"/>
      <c r="M27" s="267"/>
      <c r="N27" s="267"/>
      <c r="O27" s="267"/>
      <c r="P27" s="267"/>
    </row>
    <row r="28" spans="1:16" s="67" customFormat="1">
      <c r="A28" s="138"/>
      <c r="B28" s="232"/>
      <c r="C28" s="297" t="s">
        <v>264</v>
      </c>
      <c r="D28" s="213" t="s">
        <v>163</v>
      </c>
      <c r="E28" s="267">
        <v>620</v>
      </c>
      <c r="F28" s="269"/>
      <c r="G28" s="276"/>
      <c r="H28" s="267"/>
      <c r="I28" s="267"/>
      <c r="J28" s="56"/>
      <c r="K28" s="267"/>
      <c r="L28" s="267"/>
      <c r="M28" s="267"/>
      <c r="N28" s="267"/>
      <c r="O28" s="267"/>
      <c r="P28" s="267"/>
    </row>
    <row r="29" spans="1:16" s="67" customFormat="1">
      <c r="A29" s="138"/>
      <c r="B29" s="232"/>
      <c r="C29" s="297" t="s">
        <v>265</v>
      </c>
      <c r="D29" s="213" t="s">
        <v>150</v>
      </c>
      <c r="E29" s="267">
        <v>1</v>
      </c>
      <c r="F29" s="269"/>
      <c r="G29" s="269"/>
      <c r="H29" s="267"/>
      <c r="I29" s="267"/>
      <c r="J29" s="56"/>
      <c r="K29" s="267"/>
      <c r="L29" s="267"/>
      <c r="M29" s="267"/>
      <c r="N29" s="267"/>
      <c r="O29" s="267"/>
      <c r="P29" s="267"/>
    </row>
    <row r="30" spans="1:16" s="67" customFormat="1">
      <c r="A30" s="138" t="s">
        <v>210</v>
      </c>
      <c r="B30" s="232" t="s">
        <v>45</v>
      </c>
      <c r="C30" s="297" t="s">
        <v>205</v>
      </c>
      <c r="D30" s="213" t="s">
        <v>163</v>
      </c>
      <c r="E30" s="267">
        <v>450</v>
      </c>
      <c r="F30" s="269"/>
      <c r="G30" s="269"/>
      <c r="H30" s="267"/>
      <c r="I30" s="267"/>
      <c r="J30" s="56"/>
      <c r="K30" s="267"/>
      <c r="L30" s="267"/>
      <c r="M30" s="267"/>
      <c r="N30" s="267"/>
      <c r="O30" s="267"/>
      <c r="P30" s="267"/>
    </row>
    <row r="31" spans="1:16" s="67" customFormat="1">
      <c r="A31" s="138"/>
      <c r="B31" s="232"/>
      <c r="C31" s="297" t="s">
        <v>338</v>
      </c>
      <c r="D31" s="213" t="s">
        <v>163</v>
      </c>
      <c r="E31" s="267">
        <f>E30*1.1</f>
        <v>495</v>
      </c>
      <c r="F31" s="269"/>
      <c r="G31" s="269"/>
      <c r="H31" s="267"/>
      <c r="I31" s="267"/>
      <c r="J31" s="56"/>
      <c r="K31" s="267"/>
      <c r="L31" s="267"/>
      <c r="M31" s="267"/>
      <c r="N31" s="267"/>
      <c r="O31" s="267"/>
      <c r="P31" s="267"/>
    </row>
    <row r="32" spans="1:16" s="67" customFormat="1">
      <c r="A32" s="138"/>
      <c r="B32" s="232"/>
      <c r="C32" s="297" t="s">
        <v>339</v>
      </c>
      <c r="D32" s="213" t="s">
        <v>163</v>
      </c>
      <c r="E32" s="267">
        <f>SUM(E30)*1.1</f>
        <v>495</v>
      </c>
      <c r="F32" s="269"/>
      <c r="G32" s="269"/>
      <c r="H32" s="267"/>
      <c r="I32" s="267"/>
      <c r="J32" s="56"/>
      <c r="K32" s="267"/>
      <c r="L32" s="267"/>
      <c r="M32" s="267"/>
      <c r="N32" s="267"/>
      <c r="O32" s="267"/>
      <c r="P32" s="267"/>
    </row>
    <row r="33" spans="1:16" s="67" customFormat="1">
      <c r="A33" s="138" t="s">
        <v>220</v>
      </c>
      <c r="B33" s="232" t="s">
        <v>198</v>
      </c>
      <c r="C33" s="299" t="s">
        <v>175</v>
      </c>
      <c r="D33" s="213" t="s">
        <v>39</v>
      </c>
      <c r="E33" s="267">
        <v>101</v>
      </c>
      <c r="F33" s="269"/>
      <c r="G33" s="269"/>
      <c r="H33" s="267"/>
      <c r="I33" s="267"/>
      <c r="J33" s="56"/>
      <c r="K33" s="267"/>
      <c r="L33" s="267"/>
      <c r="M33" s="267"/>
      <c r="N33" s="267"/>
      <c r="O33" s="267"/>
      <c r="P33" s="267"/>
    </row>
    <row r="34" spans="1:16" s="67" customFormat="1">
      <c r="A34" s="138" t="s">
        <v>221</v>
      </c>
      <c r="B34" s="232" t="s">
        <v>198</v>
      </c>
      <c r="C34" s="299" t="s">
        <v>176</v>
      </c>
      <c r="D34" s="213" t="s">
        <v>163</v>
      </c>
      <c r="E34" s="267">
        <v>30.3</v>
      </c>
      <c r="F34" s="269"/>
      <c r="G34" s="269"/>
      <c r="H34" s="267"/>
      <c r="I34" s="267"/>
      <c r="J34" s="56"/>
      <c r="K34" s="267"/>
      <c r="L34" s="267"/>
      <c r="M34" s="267"/>
      <c r="N34" s="267"/>
      <c r="O34" s="267"/>
      <c r="P34" s="267"/>
    </row>
    <row r="35" spans="1:16" s="67" customFormat="1">
      <c r="A35" s="138" t="s">
        <v>222</v>
      </c>
      <c r="B35" s="232" t="s">
        <v>38</v>
      </c>
      <c r="C35" s="301" t="s">
        <v>177</v>
      </c>
      <c r="D35" s="212" t="s">
        <v>163</v>
      </c>
      <c r="E35" s="302">
        <v>67.56</v>
      </c>
      <c r="F35" s="266"/>
      <c r="G35" s="269"/>
      <c r="H35" s="267"/>
      <c r="I35" s="268"/>
      <c r="J35" s="56"/>
      <c r="K35" s="267"/>
      <c r="L35" s="267"/>
      <c r="M35" s="267"/>
      <c r="N35" s="267"/>
      <c r="O35" s="267"/>
      <c r="P35" s="267"/>
    </row>
    <row r="36" spans="1:16" s="67" customFormat="1">
      <c r="A36" s="138"/>
      <c r="B36" s="232"/>
      <c r="C36" s="304" t="s">
        <v>266</v>
      </c>
      <c r="D36" s="212" t="s">
        <v>173</v>
      </c>
      <c r="E36" s="302">
        <v>3</v>
      </c>
      <c r="F36" s="266"/>
      <c r="G36" s="269"/>
      <c r="H36" s="267"/>
      <c r="I36" s="268"/>
      <c r="J36" s="56"/>
      <c r="K36" s="267"/>
      <c r="L36" s="267"/>
      <c r="M36" s="267"/>
      <c r="N36" s="267"/>
      <c r="O36" s="267"/>
      <c r="P36" s="267"/>
    </row>
    <row r="37" spans="1:16" s="67" customFormat="1">
      <c r="A37" s="138"/>
      <c r="B37" s="232"/>
      <c r="C37" s="296" t="s">
        <v>174</v>
      </c>
      <c r="D37" s="212" t="s">
        <v>150</v>
      </c>
      <c r="E37" s="302">
        <v>1</v>
      </c>
      <c r="F37" s="266"/>
      <c r="G37" s="269"/>
      <c r="H37" s="267"/>
      <c r="I37" s="268"/>
      <c r="J37" s="56"/>
      <c r="K37" s="267"/>
      <c r="L37" s="267"/>
      <c r="M37" s="267"/>
      <c r="N37" s="267"/>
      <c r="O37" s="267"/>
      <c r="P37" s="267"/>
    </row>
    <row r="38" spans="1:16" s="67" customFormat="1">
      <c r="A38" s="138" t="s">
        <v>223</v>
      </c>
      <c r="B38" s="232" t="s">
        <v>198</v>
      </c>
      <c r="C38" s="296" t="s">
        <v>178</v>
      </c>
      <c r="D38" s="212" t="s">
        <v>39</v>
      </c>
      <c r="E38" s="302">
        <v>191</v>
      </c>
      <c r="F38" s="266"/>
      <c r="G38" s="269"/>
      <c r="H38" s="267"/>
      <c r="I38" s="268"/>
      <c r="J38" s="56"/>
      <c r="K38" s="267"/>
      <c r="L38" s="267"/>
      <c r="M38" s="267"/>
      <c r="N38" s="267"/>
      <c r="O38" s="267"/>
      <c r="P38" s="267"/>
    </row>
    <row r="39" spans="1:16" s="67" customFormat="1">
      <c r="A39" s="138"/>
      <c r="B39" s="232"/>
      <c r="C39" s="296" t="s">
        <v>343</v>
      </c>
      <c r="D39" s="212" t="s">
        <v>179</v>
      </c>
      <c r="E39" s="302">
        <v>101</v>
      </c>
      <c r="F39" s="266"/>
      <c r="G39" s="269"/>
      <c r="H39" s="267"/>
      <c r="I39" s="268"/>
      <c r="J39" s="56"/>
      <c r="K39" s="267"/>
      <c r="L39" s="267"/>
      <c r="M39" s="267"/>
      <c r="N39" s="267"/>
      <c r="O39" s="267"/>
      <c r="P39" s="267"/>
    </row>
    <row r="40" spans="1:16" s="67" customFormat="1">
      <c r="A40" s="138"/>
      <c r="B40" s="232"/>
      <c r="C40" s="296" t="s">
        <v>344</v>
      </c>
      <c r="D40" s="212" t="s">
        <v>39</v>
      </c>
      <c r="E40" s="302">
        <v>90</v>
      </c>
      <c r="F40" s="266"/>
      <c r="G40" s="269"/>
      <c r="H40" s="267"/>
      <c r="I40" s="268"/>
      <c r="J40" s="56"/>
      <c r="K40" s="267"/>
      <c r="L40" s="267"/>
      <c r="M40" s="267"/>
      <c r="N40" s="267"/>
      <c r="O40" s="267"/>
      <c r="P40" s="267"/>
    </row>
    <row r="41" spans="1:16" s="67" customFormat="1">
      <c r="A41" s="138"/>
      <c r="B41" s="232"/>
      <c r="C41" s="296" t="s">
        <v>88</v>
      </c>
      <c r="D41" s="212" t="s">
        <v>150</v>
      </c>
      <c r="E41" s="302">
        <v>1</v>
      </c>
      <c r="F41" s="266"/>
      <c r="G41" s="269"/>
      <c r="H41" s="267"/>
      <c r="I41" s="268"/>
      <c r="J41" s="56"/>
      <c r="K41" s="267"/>
      <c r="L41" s="267"/>
      <c r="M41" s="267"/>
      <c r="N41" s="267"/>
      <c r="O41" s="267"/>
      <c r="P41" s="267"/>
    </row>
    <row r="42" spans="1:16" s="67" customFormat="1">
      <c r="A42" s="138" t="s">
        <v>224</v>
      </c>
      <c r="B42" s="232" t="s">
        <v>198</v>
      </c>
      <c r="C42" s="297" t="s">
        <v>181</v>
      </c>
      <c r="D42" s="213" t="s">
        <v>180</v>
      </c>
      <c r="E42" s="267">
        <v>3</v>
      </c>
      <c r="F42" s="269"/>
      <c r="G42" s="269"/>
      <c r="H42" s="267"/>
      <c r="I42" s="267"/>
      <c r="J42" s="56"/>
      <c r="K42" s="267"/>
      <c r="L42" s="267"/>
      <c r="M42" s="267"/>
      <c r="N42" s="267"/>
      <c r="O42" s="267"/>
      <c r="P42" s="267"/>
    </row>
    <row r="43" spans="1:16" s="67" customFormat="1">
      <c r="A43" s="331" t="s">
        <v>348</v>
      </c>
      <c r="B43" s="332" t="s">
        <v>198</v>
      </c>
      <c r="C43" s="384" t="s">
        <v>396</v>
      </c>
      <c r="D43" s="333" t="s">
        <v>163</v>
      </c>
      <c r="E43" s="334">
        <v>11.25</v>
      </c>
      <c r="F43" s="335"/>
      <c r="G43" s="335"/>
      <c r="H43" s="334"/>
      <c r="I43" s="334"/>
      <c r="J43" s="336"/>
      <c r="K43" s="334"/>
      <c r="L43" s="334"/>
      <c r="M43" s="334"/>
      <c r="N43" s="334"/>
      <c r="O43" s="334"/>
      <c r="P43" s="334"/>
    </row>
    <row r="44" spans="1:16" s="330" customFormat="1">
      <c r="A44" s="323" t="s">
        <v>388</v>
      </c>
      <c r="B44" s="324" t="s">
        <v>38</v>
      </c>
      <c r="C44" s="385" t="s">
        <v>395</v>
      </c>
      <c r="D44" s="325" t="s">
        <v>180</v>
      </c>
      <c r="E44" s="326">
        <v>3</v>
      </c>
      <c r="F44" s="327"/>
      <c r="G44" s="328"/>
      <c r="H44" s="326"/>
      <c r="I44" s="326"/>
      <c r="J44" s="329"/>
      <c r="K44" s="326"/>
      <c r="L44" s="326"/>
      <c r="M44" s="326"/>
      <c r="N44" s="326"/>
      <c r="O44" s="326"/>
      <c r="P44" s="326"/>
    </row>
    <row r="45" spans="1:16" s="330" customFormat="1">
      <c r="A45" s="337" t="s">
        <v>390</v>
      </c>
      <c r="B45" s="338" t="s">
        <v>198</v>
      </c>
      <c r="C45" s="386" t="s">
        <v>397</v>
      </c>
      <c r="D45" s="339" t="s">
        <v>39</v>
      </c>
      <c r="E45" s="340">
        <v>100</v>
      </c>
      <c r="F45" s="341"/>
      <c r="G45" s="342"/>
      <c r="H45" s="326"/>
      <c r="I45" s="343"/>
      <c r="J45" s="342"/>
      <c r="K45" s="342"/>
      <c r="L45" s="326"/>
      <c r="M45" s="326"/>
      <c r="N45" s="326"/>
      <c r="O45" s="326"/>
      <c r="P45" s="326"/>
    </row>
    <row r="46" spans="1:16" s="67" customFormat="1">
      <c r="A46" s="138" t="s">
        <v>398</v>
      </c>
      <c r="B46" s="232" t="s">
        <v>198</v>
      </c>
      <c r="C46" s="297" t="s">
        <v>349</v>
      </c>
      <c r="D46" s="213" t="s">
        <v>180</v>
      </c>
      <c r="E46" s="267">
        <v>9</v>
      </c>
      <c r="F46" s="269"/>
      <c r="G46" s="269"/>
      <c r="H46" s="267"/>
      <c r="I46" s="267"/>
      <c r="J46" s="56"/>
      <c r="K46" s="267"/>
      <c r="L46" s="267"/>
      <c r="M46" s="267"/>
      <c r="N46" s="267"/>
      <c r="O46" s="267"/>
      <c r="P46" s="267"/>
    </row>
    <row r="47" spans="1:16" s="67" customFormat="1">
      <c r="A47" s="138"/>
      <c r="B47" s="232"/>
      <c r="C47" s="224" t="s">
        <v>195</v>
      </c>
      <c r="D47" s="217"/>
      <c r="E47" s="225">
        <v>1</v>
      </c>
      <c r="F47" s="277"/>
      <c r="G47" s="278"/>
      <c r="H47" s="218"/>
      <c r="I47" s="218"/>
      <c r="J47" s="218"/>
      <c r="K47" s="267"/>
      <c r="L47" s="267"/>
      <c r="M47" s="267"/>
      <c r="N47" s="267"/>
      <c r="O47" s="267"/>
      <c r="P47" s="267"/>
    </row>
    <row r="48" spans="1:16" s="67" customFormat="1">
      <c r="A48" s="138" t="s">
        <v>78</v>
      </c>
      <c r="B48" s="232" t="s">
        <v>219</v>
      </c>
      <c r="C48" s="219" t="s">
        <v>186</v>
      </c>
      <c r="D48" s="220" t="s">
        <v>163</v>
      </c>
      <c r="E48" s="235">
        <v>12</v>
      </c>
      <c r="F48" s="278"/>
      <c r="G48" s="278"/>
      <c r="H48" s="218"/>
      <c r="I48" s="218"/>
      <c r="J48" s="218"/>
      <c r="K48" s="267"/>
      <c r="L48" s="267"/>
      <c r="M48" s="267"/>
      <c r="N48" s="267"/>
      <c r="O48" s="267"/>
      <c r="P48" s="267"/>
    </row>
    <row r="49" spans="1:16" s="67" customFormat="1" ht="25.5">
      <c r="A49" s="138" t="s">
        <v>79</v>
      </c>
      <c r="B49" s="232" t="s">
        <v>219</v>
      </c>
      <c r="C49" s="221" t="s">
        <v>187</v>
      </c>
      <c r="D49" s="222" t="s">
        <v>163</v>
      </c>
      <c r="E49" s="214">
        <f>E48*1</f>
        <v>12</v>
      </c>
      <c r="F49" s="279"/>
      <c r="G49" s="278"/>
      <c r="H49" s="218"/>
      <c r="I49" s="218"/>
      <c r="J49" s="218"/>
      <c r="K49" s="267"/>
      <c r="L49" s="267"/>
      <c r="M49" s="267"/>
      <c r="N49" s="267"/>
      <c r="O49" s="267"/>
      <c r="P49" s="267"/>
    </row>
    <row r="50" spans="1:16" s="67" customFormat="1">
      <c r="A50" s="138"/>
      <c r="B50" s="232"/>
      <c r="C50" s="221" t="s">
        <v>340</v>
      </c>
      <c r="D50" s="222" t="s">
        <v>37</v>
      </c>
      <c r="E50" s="214">
        <f>E49*1.8</f>
        <v>21.6</v>
      </c>
      <c r="F50" s="279"/>
      <c r="G50" s="278"/>
      <c r="H50" s="218"/>
      <c r="I50" s="218"/>
      <c r="J50" s="218"/>
      <c r="K50" s="267"/>
      <c r="L50" s="267"/>
      <c r="M50" s="267"/>
      <c r="N50" s="267"/>
      <c r="O50" s="267"/>
      <c r="P50" s="267"/>
    </row>
    <row r="51" spans="1:16" s="67" customFormat="1" ht="25.5">
      <c r="A51" s="138" t="s">
        <v>196</v>
      </c>
      <c r="B51" s="232" t="s">
        <v>219</v>
      </c>
      <c r="C51" s="221" t="s">
        <v>188</v>
      </c>
      <c r="D51" s="222" t="s">
        <v>163</v>
      </c>
      <c r="E51" s="214">
        <f>E49*1</f>
        <v>12</v>
      </c>
      <c r="F51" s="279"/>
      <c r="G51" s="278"/>
      <c r="H51" s="218"/>
      <c r="I51" s="218"/>
      <c r="J51" s="218"/>
      <c r="K51" s="267"/>
      <c r="L51" s="267"/>
      <c r="M51" s="267"/>
      <c r="N51" s="267"/>
      <c r="O51" s="267"/>
      <c r="P51" s="267"/>
    </row>
    <row r="52" spans="1:16" s="67" customFormat="1">
      <c r="A52" s="138"/>
      <c r="B52" s="232"/>
      <c r="C52" s="221" t="s">
        <v>341</v>
      </c>
      <c r="D52" s="222" t="s">
        <v>37</v>
      </c>
      <c r="E52" s="214">
        <f>E51*0.8</f>
        <v>9.6</v>
      </c>
      <c r="F52" s="279"/>
      <c r="G52" s="278"/>
      <c r="H52" s="218"/>
      <c r="I52" s="218"/>
      <c r="J52" s="218"/>
      <c r="K52" s="267"/>
      <c r="L52" s="267"/>
      <c r="M52" s="267"/>
      <c r="N52" s="267"/>
      <c r="O52" s="267"/>
      <c r="P52" s="267"/>
    </row>
    <row r="53" spans="1:16" s="67" customFormat="1">
      <c r="A53" s="138" t="s">
        <v>197</v>
      </c>
      <c r="B53" s="232" t="s">
        <v>219</v>
      </c>
      <c r="C53" s="221" t="s">
        <v>189</v>
      </c>
      <c r="D53" s="222" t="s">
        <v>163</v>
      </c>
      <c r="E53" s="214">
        <f>E51</f>
        <v>12</v>
      </c>
      <c r="F53" s="279"/>
      <c r="G53" s="278"/>
      <c r="H53" s="218"/>
      <c r="I53" s="218"/>
      <c r="J53" s="218"/>
      <c r="K53" s="267"/>
      <c r="L53" s="267"/>
      <c r="M53" s="267"/>
      <c r="N53" s="267"/>
      <c r="O53" s="267"/>
      <c r="P53" s="267"/>
    </row>
    <row r="54" spans="1:16" s="67" customFormat="1">
      <c r="A54" s="138"/>
      <c r="B54" s="232"/>
      <c r="C54" s="237" t="s">
        <v>272</v>
      </c>
      <c r="D54" s="222" t="s">
        <v>163</v>
      </c>
      <c r="E54" s="214">
        <f>E53*1.2</f>
        <v>14.4</v>
      </c>
      <c r="F54" s="279"/>
      <c r="G54" s="278"/>
      <c r="H54" s="218"/>
      <c r="I54" s="218"/>
      <c r="J54" s="218"/>
      <c r="K54" s="267"/>
      <c r="L54" s="267"/>
      <c r="M54" s="267"/>
      <c r="N54" s="267"/>
      <c r="O54" s="267"/>
      <c r="P54" s="267"/>
    </row>
    <row r="55" spans="1:16" s="67" customFormat="1">
      <c r="A55" s="138"/>
      <c r="B55" s="232"/>
      <c r="C55" s="237" t="s">
        <v>270</v>
      </c>
      <c r="D55" s="222" t="s">
        <v>37</v>
      </c>
      <c r="E55" s="214">
        <f>E53*5</f>
        <v>60</v>
      </c>
      <c r="F55" s="279"/>
      <c r="G55" s="278"/>
      <c r="H55" s="218"/>
      <c r="I55" s="218"/>
      <c r="J55" s="218"/>
      <c r="K55" s="267"/>
      <c r="L55" s="267"/>
      <c r="M55" s="267"/>
      <c r="N55" s="267"/>
      <c r="O55" s="267"/>
      <c r="P55" s="267"/>
    </row>
    <row r="56" spans="1:16" s="67" customFormat="1">
      <c r="A56" s="138"/>
      <c r="B56" s="232"/>
      <c r="C56" s="221" t="s">
        <v>190</v>
      </c>
      <c r="D56" s="222" t="s">
        <v>191</v>
      </c>
      <c r="E56" s="214">
        <v>18</v>
      </c>
      <c r="F56" s="279"/>
      <c r="G56" s="278"/>
      <c r="H56" s="218"/>
      <c r="I56" s="218"/>
      <c r="J56" s="218"/>
      <c r="K56" s="267"/>
      <c r="L56" s="267"/>
      <c r="M56" s="267"/>
      <c r="N56" s="267"/>
      <c r="O56" s="267"/>
      <c r="P56" s="267"/>
    </row>
    <row r="57" spans="1:16" s="67" customFormat="1">
      <c r="A57" s="138" t="s">
        <v>206</v>
      </c>
      <c r="B57" s="232" t="s">
        <v>219</v>
      </c>
      <c r="C57" s="221" t="s">
        <v>192</v>
      </c>
      <c r="D57" s="222" t="s">
        <v>163</v>
      </c>
      <c r="E57" s="214">
        <f>E48</f>
        <v>12</v>
      </c>
      <c r="F57" s="279"/>
      <c r="G57" s="278"/>
      <c r="H57" s="218"/>
      <c r="I57" s="218"/>
      <c r="J57" s="218"/>
      <c r="K57" s="267"/>
      <c r="L57" s="267"/>
      <c r="M57" s="267"/>
      <c r="N57" s="267"/>
      <c r="O57" s="267"/>
      <c r="P57" s="267"/>
    </row>
    <row r="58" spans="1:16" s="67" customFormat="1">
      <c r="A58" s="138"/>
      <c r="B58" s="232"/>
      <c r="C58" s="237" t="s">
        <v>331</v>
      </c>
      <c r="D58" s="222" t="s">
        <v>37</v>
      </c>
      <c r="E58" s="214">
        <f>E57*4</f>
        <v>48</v>
      </c>
      <c r="F58" s="279"/>
      <c r="G58" s="278"/>
      <c r="H58" s="218"/>
      <c r="I58" s="218"/>
      <c r="J58" s="218"/>
      <c r="K58" s="267"/>
      <c r="L58" s="267"/>
      <c r="M58" s="267"/>
      <c r="N58" s="267"/>
      <c r="O58" s="267"/>
      <c r="P58" s="267"/>
    </row>
    <row r="59" spans="1:16" s="67" customFormat="1">
      <c r="A59" s="138" t="s">
        <v>207</v>
      </c>
      <c r="B59" s="232" t="s">
        <v>219</v>
      </c>
      <c r="C59" s="226" t="s">
        <v>193</v>
      </c>
      <c r="D59" s="227" t="s">
        <v>163</v>
      </c>
      <c r="E59" s="236">
        <f>E57</f>
        <v>12</v>
      </c>
      <c r="F59" s="280"/>
      <c r="G59" s="281"/>
      <c r="H59" s="228"/>
      <c r="I59" s="228"/>
      <c r="J59" s="218"/>
      <c r="K59" s="267"/>
      <c r="L59" s="267"/>
      <c r="M59" s="267"/>
      <c r="N59" s="267"/>
      <c r="O59" s="267"/>
      <c r="P59" s="267"/>
    </row>
    <row r="60" spans="1:16" s="67" customFormat="1">
      <c r="A60" s="138"/>
      <c r="B60" s="232"/>
      <c r="C60" s="237" t="s">
        <v>275</v>
      </c>
      <c r="D60" s="143" t="s">
        <v>37</v>
      </c>
      <c r="E60" s="56">
        <f>E59*0.18</f>
        <v>2.16</v>
      </c>
      <c r="F60" s="149"/>
      <c r="G60" s="257"/>
      <c r="H60" s="91"/>
      <c r="I60" s="91"/>
      <c r="J60" s="218"/>
      <c r="K60" s="267"/>
      <c r="L60" s="267"/>
      <c r="M60" s="267"/>
      <c r="N60" s="267"/>
      <c r="O60" s="267"/>
      <c r="P60" s="267"/>
    </row>
    <row r="61" spans="1:16" s="67" customFormat="1">
      <c r="A61" s="138"/>
      <c r="B61" s="232"/>
      <c r="C61" s="237" t="s">
        <v>342</v>
      </c>
      <c r="D61" s="143" t="s">
        <v>37</v>
      </c>
      <c r="E61" s="56">
        <f>E59*0.3</f>
        <v>3.6</v>
      </c>
      <c r="F61" s="149"/>
      <c r="G61" s="257"/>
      <c r="H61" s="91"/>
      <c r="I61" s="91"/>
      <c r="J61" s="218"/>
      <c r="K61" s="267"/>
      <c r="L61" s="267"/>
      <c r="M61" s="267"/>
      <c r="N61" s="267"/>
      <c r="O61" s="267"/>
      <c r="P61" s="267"/>
    </row>
    <row r="62" spans="1:16" s="67" customFormat="1">
      <c r="A62" s="138" t="s">
        <v>208</v>
      </c>
      <c r="B62" s="232" t="s">
        <v>45</v>
      </c>
      <c r="C62" s="237" t="s">
        <v>216</v>
      </c>
      <c r="D62" s="143" t="s">
        <v>163</v>
      </c>
      <c r="E62" s="56">
        <f>E59</f>
        <v>12</v>
      </c>
      <c r="F62" s="149"/>
      <c r="G62" s="91"/>
      <c r="H62" s="260"/>
      <c r="I62" s="260"/>
      <c r="J62" s="218"/>
      <c r="K62" s="267"/>
      <c r="L62" s="267"/>
      <c r="M62" s="267"/>
      <c r="N62" s="267"/>
      <c r="O62" s="267"/>
      <c r="P62" s="267"/>
    </row>
    <row r="63" spans="1:16" s="67" customFormat="1">
      <c r="A63" s="138"/>
      <c r="B63" s="232"/>
      <c r="C63" s="237" t="s">
        <v>327</v>
      </c>
      <c r="D63" s="143" t="s">
        <v>37</v>
      </c>
      <c r="E63" s="56">
        <f>SUM(E62)*3</f>
        <v>36</v>
      </c>
      <c r="F63" s="149"/>
      <c r="G63" s="257"/>
      <c r="H63" s="260"/>
      <c r="I63" s="260"/>
      <c r="J63" s="218"/>
      <c r="K63" s="267"/>
      <c r="L63" s="267"/>
      <c r="M63" s="267"/>
      <c r="N63" s="267"/>
      <c r="O63" s="267"/>
      <c r="P63" s="267"/>
    </row>
    <row r="64" spans="1:16" s="67" customFormat="1">
      <c r="A64" s="138" t="s">
        <v>209</v>
      </c>
      <c r="B64" s="232" t="s">
        <v>198</v>
      </c>
      <c r="C64" s="229" t="s">
        <v>218</v>
      </c>
      <c r="D64" s="230" t="s">
        <v>163</v>
      </c>
      <c r="E64" s="238">
        <f>E48</f>
        <v>12</v>
      </c>
      <c r="F64" s="277"/>
      <c r="G64" s="277"/>
      <c r="H64" s="231"/>
      <c r="I64" s="231"/>
      <c r="J64" s="218"/>
      <c r="K64" s="267"/>
      <c r="L64" s="267"/>
      <c r="M64" s="267"/>
      <c r="N64" s="267"/>
      <c r="O64" s="267"/>
      <c r="P64" s="267"/>
    </row>
    <row r="65" spans="1:16" s="67" customFormat="1">
      <c r="A65" s="138"/>
      <c r="B65" s="232"/>
      <c r="C65" s="219" t="s">
        <v>345</v>
      </c>
      <c r="D65" s="220" t="s">
        <v>163</v>
      </c>
      <c r="E65" s="235">
        <f>E64*1.2</f>
        <v>14.4</v>
      </c>
      <c r="F65" s="278"/>
      <c r="G65" s="278"/>
      <c r="H65" s="218"/>
      <c r="I65" s="218"/>
      <c r="J65" s="218"/>
      <c r="K65" s="267"/>
      <c r="L65" s="267"/>
      <c r="M65" s="267"/>
      <c r="N65" s="267"/>
      <c r="O65" s="267"/>
      <c r="P65" s="267"/>
    </row>
    <row r="66" spans="1:16" s="67" customFormat="1">
      <c r="A66" s="138"/>
      <c r="B66" s="232"/>
      <c r="C66" s="219" t="s">
        <v>267</v>
      </c>
      <c r="D66" s="220" t="s">
        <v>173</v>
      </c>
      <c r="E66" s="235">
        <v>0.05</v>
      </c>
      <c r="F66" s="278"/>
      <c r="G66" s="278"/>
      <c r="H66" s="218"/>
      <c r="I66" s="218"/>
      <c r="J66" s="218"/>
      <c r="K66" s="267"/>
      <c r="L66" s="267"/>
      <c r="M66" s="267"/>
      <c r="N66" s="267"/>
      <c r="O66" s="267"/>
      <c r="P66" s="267"/>
    </row>
    <row r="67" spans="1:16" s="67" customFormat="1">
      <c r="A67" s="138"/>
      <c r="B67" s="232"/>
      <c r="C67" s="219" t="s">
        <v>347</v>
      </c>
      <c r="D67" s="220" t="s">
        <v>163</v>
      </c>
      <c r="E67" s="235">
        <f>SUM(E64)*1.2</f>
        <v>14.4</v>
      </c>
      <c r="F67" s="278"/>
      <c r="G67" s="278"/>
      <c r="H67" s="218"/>
      <c r="I67" s="218"/>
      <c r="J67" s="218"/>
      <c r="K67" s="267"/>
      <c r="L67" s="267"/>
      <c r="M67" s="267"/>
      <c r="N67" s="267"/>
      <c r="O67" s="267"/>
      <c r="P67" s="267"/>
    </row>
    <row r="68" spans="1:16" s="67" customFormat="1">
      <c r="A68" s="138"/>
      <c r="B68" s="232"/>
      <c r="C68" s="219" t="s">
        <v>88</v>
      </c>
      <c r="D68" s="220" t="s">
        <v>18</v>
      </c>
      <c r="E68" s="235">
        <v>1</v>
      </c>
      <c r="F68" s="278"/>
      <c r="G68" s="278"/>
      <c r="H68" s="218"/>
      <c r="I68" s="218"/>
      <c r="J68" s="218"/>
      <c r="K68" s="267"/>
      <c r="L68" s="267"/>
      <c r="M68" s="267"/>
      <c r="N68" s="267"/>
      <c r="O68" s="267"/>
      <c r="P68" s="267"/>
    </row>
    <row r="69" spans="1:16" s="67" customFormat="1">
      <c r="A69" s="138" t="s">
        <v>210</v>
      </c>
      <c r="B69" s="232" t="s">
        <v>198</v>
      </c>
      <c r="C69" s="223" t="s">
        <v>194</v>
      </c>
      <c r="D69" s="222" t="s">
        <v>191</v>
      </c>
      <c r="E69" s="214">
        <v>9</v>
      </c>
      <c r="F69" s="278"/>
      <c r="G69" s="278"/>
      <c r="H69" s="218"/>
      <c r="I69" s="218"/>
      <c r="J69" s="218"/>
      <c r="K69" s="267"/>
      <c r="L69" s="267"/>
      <c r="M69" s="267"/>
      <c r="N69" s="267"/>
      <c r="O69" s="267"/>
      <c r="P69" s="267"/>
    </row>
    <row r="70" spans="1:16" s="67" customFormat="1" ht="13.5" thickBot="1">
      <c r="A70" s="138" t="s">
        <v>220</v>
      </c>
      <c r="B70" s="232" t="s">
        <v>198</v>
      </c>
      <c r="C70" s="211" t="s">
        <v>346</v>
      </c>
      <c r="D70" s="212" t="s">
        <v>39</v>
      </c>
      <c r="E70" s="302">
        <v>9</v>
      </c>
      <c r="F70" s="266"/>
      <c r="G70" s="269"/>
      <c r="H70" s="267"/>
      <c r="I70" s="268"/>
      <c r="J70" s="56"/>
      <c r="K70" s="267"/>
      <c r="L70" s="267"/>
      <c r="M70" s="267"/>
      <c r="N70" s="267"/>
      <c r="O70" s="267"/>
      <c r="P70" s="267"/>
    </row>
    <row r="71" spans="1:16" s="98" customFormat="1" ht="13.5" thickBot="1">
      <c r="A71" s="92"/>
      <c r="B71" s="4"/>
      <c r="C71" s="93" t="s">
        <v>28</v>
      </c>
      <c r="D71" s="94"/>
      <c r="E71" s="95"/>
      <c r="F71" s="96"/>
      <c r="G71" s="96"/>
      <c r="H71" s="96"/>
      <c r="I71" s="96"/>
      <c r="J71" s="96"/>
      <c r="K71" s="96"/>
      <c r="L71" s="97">
        <f>SUM(L15:L70)</f>
        <v>0</v>
      </c>
      <c r="M71" s="262">
        <f>SUM(M15:M70)</f>
        <v>0</v>
      </c>
      <c r="N71" s="262">
        <f>SUM(N15:N70)</f>
        <v>0</v>
      </c>
      <c r="O71" s="262">
        <f>SUM(O15:O70)</f>
        <v>0</v>
      </c>
      <c r="P71" s="262">
        <f>SUM(P15:P70)</f>
        <v>0</v>
      </c>
    </row>
    <row r="72" spans="1:16">
      <c r="H72" s="58"/>
      <c r="I72" s="58"/>
      <c r="J72" s="100"/>
      <c r="K72" s="100" t="s">
        <v>29</v>
      </c>
      <c r="L72" s="101"/>
      <c r="M72" s="80"/>
      <c r="N72" s="80">
        <f>ROUND(N71*L72,2)</f>
        <v>0</v>
      </c>
      <c r="O72" s="80"/>
      <c r="P72" s="263">
        <f>N72</f>
        <v>0</v>
      </c>
    </row>
    <row r="73" spans="1:16">
      <c r="A73" s="104"/>
      <c r="B73" s="104"/>
      <c r="C73" s="104"/>
      <c r="J73" s="105"/>
      <c r="K73" s="105"/>
      <c r="L73" s="105" t="s">
        <v>89</v>
      </c>
      <c r="M73" s="264">
        <f>M72+M71</f>
        <v>0</v>
      </c>
      <c r="N73" s="264">
        <f>N72+N71</f>
        <v>0</v>
      </c>
      <c r="O73" s="264">
        <f>O72+O71</f>
        <v>0</v>
      </c>
      <c r="P73" s="265">
        <f>P72+P71</f>
        <v>0</v>
      </c>
    </row>
    <row r="74" spans="1:16">
      <c r="N74" s="78"/>
      <c r="O74" s="78"/>
      <c r="P74" s="126"/>
    </row>
    <row r="75" spans="1:16" s="53" customFormat="1">
      <c r="A75" s="107"/>
      <c r="B75" s="108"/>
      <c r="C75" s="107"/>
      <c r="D75" s="107"/>
      <c r="E75" s="109"/>
      <c r="F75" s="110"/>
      <c r="G75" s="110"/>
      <c r="H75" s="110"/>
    </row>
    <row r="76" spans="1:16" s="53" customFormat="1">
      <c r="A76" s="111"/>
      <c r="B76" s="112"/>
      <c r="C76" s="113"/>
      <c r="P76" s="129"/>
    </row>
    <row r="77" spans="1:16" s="53" customFormat="1">
      <c r="B77" s="113" t="s">
        <v>30</v>
      </c>
      <c r="C77" s="114"/>
      <c r="D77" s="89">
        <f>Kopsavilkums_Nr.1!E36</f>
        <v>0</v>
      </c>
      <c r="E77" s="115"/>
      <c r="J77" s="53" t="s">
        <v>31</v>
      </c>
      <c r="K77" s="116"/>
      <c r="L77" s="116"/>
      <c r="M77" s="116"/>
      <c r="N77" s="89">
        <f>Kopsavilkums_Nr.1!E41</f>
        <v>0</v>
      </c>
    </row>
    <row r="78" spans="1:16" s="53" customFormat="1">
      <c r="C78" s="110" t="s">
        <v>32</v>
      </c>
      <c r="D78" s="117"/>
      <c r="L78" s="113" t="s">
        <v>32</v>
      </c>
      <c r="N78" s="89">
        <f>'Būvlaukums 1-1'!N36</f>
        <v>0</v>
      </c>
    </row>
  </sheetData>
  <mergeCells count="10">
    <mergeCell ref="D11:D13"/>
    <mergeCell ref="E11:E13"/>
    <mergeCell ref="F11:K12"/>
    <mergeCell ref="A1:P1"/>
    <mergeCell ref="A2:P2"/>
    <mergeCell ref="N8:O8"/>
    <mergeCell ref="L11:P12"/>
    <mergeCell ref="A11:A13"/>
    <mergeCell ref="B11:B13"/>
    <mergeCell ref="C11:C13"/>
  </mergeCells>
  <phoneticPr fontId="36" type="noConversion"/>
  <printOptions horizontalCentered="1"/>
  <pageMargins left="0.19685039370078741" right="0.23622047244094491" top="0.78740157480314965" bottom="0.19685039370078741" header="0.19685039370078741" footer="0.19685039370078741"/>
  <pageSetup paperSize="9" scale="85" orientation="landscape" r:id="rId1"/>
  <headerFooter alignWithMargins="0"/>
  <ignoredErrors>
    <ignoredError sqref="A14:A19 B14 A22 A47:A56 A24:A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Zeros="0" workbookViewId="0">
      <selection activeCell="M80" sqref="M80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5.42578125" style="70" customWidth="1"/>
    <col min="7" max="7" width="8" style="70" customWidth="1"/>
    <col min="8" max="8" width="7.8554687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16">
      <c r="A1" s="418" t="s">
        <v>259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92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58"/>
      <c r="J7" s="58"/>
      <c r="K7" s="58"/>
      <c r="L7" s="58"/>
      <c r="M7" s="58"/>
      <c r="N7" s="58"/>
      <c r="O7" s="58"/>
      <c r="P7" s="58"/>
    </row>
    <row r="8" spans="1:16">
      <c r="A8" s="68"/>
      <c r="B8" s="68"/>
      <c r="F8" s="72"/>
      <c r="K8" s="58"/>
      <c r="L8" s="66" t="s">
        <v>86</v>
      </c>
      <c r="M8" s="58"/>
      <c r="N8" s="420"/>
      <c r="O8" s="420"/>
      <c r="P8" s="58"/>
    </row>
    <row r="9" spans="1:16">
      <c r="A9" s="68"/>
      <c r="B9" s="68"/>
      <c r="F9" s="72"/>
      <c r="L9" s="74">
        <f>Kopsavilkums_Nr.1!E10</f>
        <v>0</v>
      </c>
      <c r="M9" s="75"/>
      <c r="N9" s="73"/>
      <c r="O9" s="75"/>
      <c r="P9" s="75"/>
    </row>
    <row r="10" spans="1:16">
      <c r="A10" s="76"/>
      <c r="B10" s="76"/>
      <c r="C10" s="77"/>
      <c r="L10" s="58"/>
      <c r="M10" s="58"/>
      <c r="N10" s="58"/>
      <c r="O10" s="58"/>
    </row>
    <row r="11" spans="1:16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81">
        <v>1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>
      <c r="A15" s="121">
        <v>0</v>
      </c>
      <c r="B15" s="127"/>
      <c r="C15" s="162" t="s">
        <v>135</v>
      </c>
      <c r="D15" s="54"/>
      <c r="E15" s="128"/>
      <c r="F15" s="263"/>
      <c r="G15" s="263"/>
      <c r="H15" s="263"/>
      <c r="I15" s="263"/>
      <c r="J15" s="263"/>
      <c r="K15" s="260"/>
      <c r="L15" s="283"/>
      <c r="M15" s="260"/>
      <c r="N15" s="260"/>
      <c r="O15" s="260"/>
      <c r="P15" s="260"/>
    </row>
    <row r="16" spans="1:16" s="67" customFormat="1" ht="38.25">
      <c r="A16" s="81">
        <v>1</v>
      </c>
      <c r="B16" s="7" t="s">
        <v>61</v>
      </c>
      <c r="C16" s="144" t="s">
        <v>98</v>
      </c>
      <c r="D16" s="143" t="s">
        <v>35</v>
      </c>
      <c r="E16" s="84">
        <v>1</v>
      </c>
      <c r="F16" s="284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s="67" customFormat="1">
      <c r="A17" s="81">
        <v>2</v>
      </c>
      <c r="B17" s="7" t="s">
        <v>61</v>
      </c>
      <c r="C17" s="144" t="s">
        <v>95</v>
      </c>
      <c r="D17" s="143" t="s">
        <v>39</v>
      </c>
      <c r="E17" s="84">
        <v>153.93</v>
      </c>
      <c r="F17" s="284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s="53" customFormat="1" ht="15.75">
      <c r="A18" s="123">
        <f>A17+1</f>
        <v>3</v>
      </c>
      <c r="B18" s="120" t="s">
        <v>46</v>
      </c>
      <c r="C18" s="55" t="s">
        <v>69</v>
      </c>
      <c r="D18" s="305" t="s">
        <v>52</v>
      </c>
      <c r="E18" s="56">
        <v>1070.07</v>
      </c>
      <c r="F18" s="56"/>
      <c r="G18" s="91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3" customFormat="1" ht="15.75">
      <c r="A19" s="305"/>
      <c r="B19" s="7"/>
      <c r="C19" s="55" t="s">
        <v>70</v>
      </c>
      <c r="D19" s="305" t="s">
        <v>53</v>
      </c>
      <c r="E19" s="56">
        <f>E18</f>
        <v>1070.07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3" customFormat="1" ht="15.75">
      <c r="A20" s="305"/>
      <c r="B20" s="7"/>
      <c r="C20" s="55" t="s">
        <v>71</v>
      </c>
      <c r="D20" s="305" t="s">
        <v>53</v>
      </c>
      <c r="E20" s="56">
        <f>E18*1.15</f>
        <v>1230.58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233" customFormat="1" ht="15.75">
      <c r="A21" s="290">
        <v>4</v>
      </c>
      <c r="B21" s="120" t="s">
        <v>77</v>
      </c>
      <c r="C21" s="144" t="s">
        <v>93</v>
      </c>
      <c r="D21" s="83" t="s">
        <v>54</v>
      </c>
      <c r="E21" s="56">
        <v>708.64</v>
      </c>
      <c r="F21" s="247"/>
      <c r="G21" s="91"/>
      <c r="H21" s="56"/>
      <c r="I21" s="91"/>
      <c r="J21" s="91"/>
      <c r="K21" s="91"/>
      <c r="L21" s="91"/>
      <c r="M21" s="91"/>
      <c r="N21" s="91"/>
      <c r="O21" s="91"/>
      <c r="P21" s="91"/>
    </row>
    <row r="22" spans="1:16" s="233" customFormat="1">
      <c r="A22" s="290"/>
      <c r="B22" s="120"/>
      <c r="C22" s="237" t="s">
        <v>273</v>
      </c>
      <c r="D22" s="83" t="s">
        <v>37</v>
      </c>
      <c r="E22" s="56">
        <f>E21*0.2</f>
        <v>141.72999999999999</v>
      </c>
      <c r="F22" s="247"/>
      <c r="G22" s="91"/>
      <c r="H22" s="56"/>
      <c r="I22" s="91"/>
      <c r="J22" s="91"/>
      <c r="K22" s="91"/>
      <c r="L22" s="91"/>
      <c r="M22" s="91"/>
      <c r="N22" s="91"/>
      <c r="O22" s="91"/>
      <c r="P22" s="91"/>
    </row>
    <row r="23" spans="1:16" s="147" customFormat="1" ht="38.25">
      <c r="A23" s="148">
        <v>5</v>
      </c>
      <c r="B23" s="120" t="s">
        <v>77</v>
      </c>
      <c r="C23" s="144" t="s">
        <v>141</v>
      </c>
      <c r="D23" s="143" t="s">
        <v>87</v>
      </c>
      <c r="E23" s="56">
        <f>SUM(E21)</f>
        <v>708.64</v>
      </c>
      <c r="F23" s="149"/>
      <c r="G23" s="91"/>
      <c r="H23" s="56"/>
      <c r="I23" s="91"/>
      <c r="J23" s="91"/>
      <c r="K23" s="91"/>
      <c r="L23" s="91"/>
      <c r="M23" s="91"/>
      <c r="N23" s="91"/>
      <c r="O23" s="91"/>
      <c r="P23" s="91"/>
    </row>
    <row r="24" spans="1:16" s="147" customFormat="1">
      <c r="A24" s="148"/>
      <c r="B24" s="120"/>
      <c r="C24" s="144" t="s">
        <v>88</v>
      </c>
      <c r="D24" s="143" t="s">
        <v>18</v>
      </c>
      <c r="E24" s="56">
        <v>1</v>
      </c>
      <c r="F24" s="149"/>
      <c r="G24" s="91"/>
      <c r="H24" s="56"/>
      <c r="I24" s="91"/>
      <c r="J24" s="91"/>
      <c r="K24" s="91"/>
      <c r="L24" s="91"/>
      <c r="M24" s="91"/>
      <c r="N24" s="91"/>
      <c r="O24" s="91"/>
      <c r="P24" s="91"/>
    </row>
    <row r="25" spans="1:16" s="147" customFormat="1">
      <c r="A25" s="148"/>
      <c r="B25" s="120"/>
      <c r="C25" s="237" t="s">
        <v>270</v>
      </c>
      <c r="D25" s="143" t="s">
        <v>37</v>
      </c>
      <c r="E25" s="123">
        <f>E23*10</f>
        <v>7086</v>
      </c>
      <c r="F25" s="149"/>
      <c r="G25" s="91"/>
      <c r="H25" s="56"/>
      <c r="I25" s="91"/>
      <c r="J25" s="91"/>
      <c r="K25" s="91"/>
      <c r="L25" s="91"/>
      <c r="M25" s="91"/>
      <c r="N25" s="91"/>
      <c r="O25" s="91"/>
      <c r="P25" s="91"/>
    </row>
    <row r="26" spans="1:16" s="147" customFormat="1" ht="15.75">
      <c r="A26" s="148">
        <f>A23+1</f>
        <v>6</v>
      </c>
      <c r="B26" s="120" t="s">
        <v>45</v>
      </c>
      <c r="C26" s="144" t="s">
        <v>72</v>
      </c>
      <c r="D26" s="143" t="s">
        <v>87</v>
      </c>
      <c r="E26" s="56">
        <f>E23</f>
        <v>708.64</v>
      </c>
      <c r="F26" s="149"/>
      <c r="G26" s="91"/>
      <c r="H26" s="56"/>
      <c r="I26" s="91"/>
      <c r="J26" s="91"/>
      <c r="K26" s="91"/>
      <c r="L26" s="91"/>
      <c r="M26" s="91"/>
      <c r="N26" s="91"/>
      <c r="O26" s="91"/>
      <c r="P26" s="91"/>
    </row>
    <row r="27" spans="1:16" s="147" customFormat="1" ht="15.75">
      <c r="A27" s="143"/>
      <c r="B27" s="120"/>
      <c r="C27" s="294" t="s">
        <v>332</v>
      </c>
      <c r="D27" s="143" t="s">
        <v>87</v>
      </c>
      <c r="E27" s="56">
        <f>E26*1.05</f>
        <v>744.07</v>
      </c>
      <c r="F27" s="149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s="147" customFormat="1">
      <c r="A28" s="143"/>
      <c r="B28" s="120"/>
      <c r="C28" s="237" t="s">
        <v>270</v>
      </c>
      <c r="D28" s="143" t="s">
        <v>37</v>
      </c>
      <c r="E28" s="123">
        <f>E26*6</f>
        <v>4252</v>
      </c>
      <c r="F28" s="149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 s="147" customFormat="1">
      <c r="A29" s="143"/>
      <c r="B29" s="120"/>
      <c r="C29" s="144" t="s">
        <v>328</v>
      </c>
      <c r="D29" s="143" t="s">
        <v>47</v>
      </c>
      <c r="E29" s="123">
        <f>E26*5</f>
        <v>3543</v>
      </c>
      <c r="F29" s="149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s="147" customFormat="1">
      <c r="A30" s="143"/>
      <c r="B30" s="120"/>
      <c r="C30" s="144" t="s">
        <v>329</v>
      </c>
      <c r="D30" s="143" t="s">
        <v>39</v>
      </c>
      <c r="E30" s="56">
        <v>120</v>
      </c>
      <c r="F30" s="149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s="147" customFormat="1" ht="15.75">
      <c r="A31" s="148">
        <v>9</v>
      </c>
      <c r="B31" s="120" t="s">
        <v>77</v>
      </c>
      <c r="C31" s="144" t="s">
        <v>94</v>
      </c>
      <c r="D31" s="143" t="s">
        <v>87</v>
      </c>
      <c r="E31" s="149">
        <f>SUM(E26)</f>
        <v>708.64</v>
      </c>
      <c r="F31" s="149"/>
      <c r="G31" s="91"/>
      <c r="H31" s="56"/>
      <c r="I31" s="91"/>
      <c r="J31" s="91"/>
      <c r="K31" s="91"/>
      <c r="L31" s="91"/>
      <c r="M31" s="91"/>
      <c r="N31" s="91"/>
      <c r="O31" s="91"/>
      <c r="P31" s="91"/>
    </row>
    <row r="32" spans="1:16" s="147" customFormat="1" ht="15.75">
      <c r="A32" s="143"/>
      <c r="B32" s="120"/>
      <c r="C32" s="237" t="s">
        <v>272</v>
      </c>
      <c r="D32" s="143" t="s">
        <v>87</v>
      </c>
      <c r="E32" s="295">
        <f>E31*1.15</f>
        <v>814.9</v>
      </c>
      <c r="F32" s="149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s="147" customFormat="1">
      <c r="A33" s="143"/>
      <c r="B33" s="120"/>
      <c r="C33" s="237" t="s">
        <v>270</v>
      </c>
      <c r="D33" s="143" t="s">
        <v>37</v>
      </c>
      <c r="E33" s="148">
        <f>E31*6</f>
        <v>4252</v>
      </c>
      <c r="F33" s="149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 s="147" customFormat="1">
      <c r="A34" s="143"/>
      <c r="B34" s="120"/>
      <c r="C34" s="144" t="s">
        <v>203</v>
      </c>
      <c r="D34" s="143" t="s">
        <v>39</v>
      </c>
      <c r="E34" s="307">
        <v>50</v>
      </c>
      <c r="F34" s="149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s="147" customFormat="1" ht="15.75">
      <c r="A35" s="148">
        <f>A31+1</f>
        <v>10</v>
      </c>
      <c r="B35" s="120" t="s">
        <v>77</v>
      </c>
      <c r="C35" s="144" t="s">
        <v>57</v>
      </c>
      <c r="D35" s="143" t="s">
        <v>87</v>
      </c>
      <c r="E35" s="149">
        <f>E31</f>
        <v>708.64</v>
      </c>
      <c r="F35" s="149"/>
      <c r="G35" s="91"/>
      <c r="H35" s="56"/>
      <c r="I35" s="91"/>
      <c r="J35" s="91"/>
      <c r="K35" s="91"/>
      <c r="L35" s="91"/>
      <c r="M35" s="91"/>
      <c r="N35" s="91"/>
      <c r="O35" s="91"/>
      <c r="P35" s="91"/>
    </row>
    <row r="36" spans="1:16" s="147" customFormat="1">
      <c r="A36" s="143"/>
      <c r="B36" s="120"/>
      <c r="C36" s="237" t="s">
        <v>330</v>
      </c>
      <c r="D36" s="143" t="s">
        <v>37</v>
      </c>
      <c r="E36" s="149">
        <v>362.25</v>
      </c>
      <c r="F36" s="149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s="147" customFormat="1">
      <c r="A37" s="143"/>
      <c r="B37" s="120"/>
      <c r="C37" s="237" t="s">
        <v>331</v>
      </c>
      <c r="D37" s="143" t="s">
        <v>37</v>
      </c>
      <c r="E37" s="149">
        <f>E35*1.8*2.5</f>
        <v>3188.88</v>
      </c>
      <c r="F37" s="149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147" customFormat="1" ht="15.75">
      <c r="A38" s="143">
        <f>A35+1</f>
        <v>11</v>
      </c>
      <c r="B38" s="120" t="s">
        <v>77</v>
      </c>
      <c r="C38" s="144" t="s">
        <v>58</v>
      </c>
      <c r="D38" s="143" t="s">
        <v>87</v>
      </c>
      <c r="E38" s="149">
        <v>839.17</v>
      </c>
      <c r="F38" s="149"/>
      <c r="G38" s="91"/>
      <c r="H38" s="56"/>
      <c r="I38" s="91"/>
      <c r="J38" s="91"/>
      <c r="K38" s="91"/>
      <c r="L38" s="91"/>
      <c r="M38" s="91"/>
      <c r="N38" s="91"/>
      <c r="O38" s="91"/>
      <c r="P38" s="91"/>
    </row>
    <row r="39" spans="1:16" s="147" customFormat="1">
      <c r="A39" s="143"/>
      <c r="B39" s="120"/>
      <c r="C39" s="237" t="s">
        <v>275</v>
      </c>
      <c r="D39" s="143" t="s">
        <v>37</v>
      </c>
      <c r="E39" s="149">
        <f>E38*0.18</f>
        <v>151.05000000000001</v>
      </c>
      <c r="F39" s="149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s="147" customFormat="1">
      <c r="A40" s="143"/>
      <c r="B40" s="120"/>
      <c r="C40" s="237" t="s">
        <v>342</v>
      </c>
      <c r="D40" s="143" t="s">
        <v>37</v>
      </c>
      <c r="E40" s="149">
        <f>E38*0.3</f>
        <v>251.75</v>
      </c>
      <c r="F40" s="149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s="53" customFormat="1" ht="25.5">
      <c r="A41" s="143">
        <f>A38+1</f>
        <v>12</v>
      </c>
      <c r="B41" s="120" t="s">
        <v>77</v>
      </c>
      <c r="C41" s="55" t="s">
        <v>97</v>
      </c>
      <c r="D41" s="143" t="s">
        <v>87</v>
      </c>
      <c r="E41" s="149">
        <v>144.38999999999999</v>
      </c>
      <c r="F41" s="149"/>
      <c r="G41" s="91"/>
      <c r="H41" s="56"/>
      <c r="I41" s="91"/>
      <c r="J41" s="91"/>
      <c r="K41" s="91"/>
      <c r="L41" s="91"/>
      <c r="M41" s="91"/>
      <c r="N41" s="91"/>
      <c r="O41" s="91"/>
      <c r="P41" s="91"/>
    </row>
    <row r="42" spans="1:16" s="53" customFormat="1" ht="15.75">
      <c r="A42" s="305"/>
      <c r="B42" s="7"/>
      <c r="C42" s="294" t="s">
        <v>333</v>
      </c>
      <c r="D42" s="305" t="s">
        <v>53</v>
      </c>
      <c r="E42" s="56">
        <f>E41*1.05</f>
        <v>151.61000000000001</v>
      </c>
      <c r="F42" s="149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s="53" customFormat="1">
      <c r="A43" s="305"/>
      <c r="B43" s="7"/>
      <c r="C43" s="55" t="s">
        <v>96</v>
      </c>
      <c r="D43" s="305" t="s">
        <v>39</v>
      </c>
      <c r="E43" s="56">
        <v>530</v>
      </c>
      <c r="F43" s="56"/>
      <c r="G43" s="56"/>
      <c r="H43" s="56"/>
      <c r="I43" s="91"/>
      <c r="J43" s="91"/>
      <c r="K43" s="91"/>
      <c r="L43" s="91"/>
      <c r="M43" s="91"/>
      <c r="N43" s="91"/>
      <c r="O43" s="91"/>
      <c r="P43" s="91"/>
    </row>
    <row r="44" spans="1:16" s="53" customFormat="1">
      <c r="A44" s="305"/>
      <c r="B44" s="7"/>
      <c r="C44" s="237" t="s">
        <v>270</v>
      </c>
      <c r="D44" s="305" t="s">
        <v>37</v>
      </c>
      <c r="E44" s="56">
        <f>E41*6</f>
        <v>866.34</v>
      </c>
      <c r="F44" s="56"/>
      <c r="G44" s="56"/>
      <c r="H44" s="56"/>
      <c r="I44" s="91"/>
      <c r="J44" s="91"/>
      <c r="K44" s="91"/>
      <c r="L44" s="91"/>
      <c r="M44" s="91"/>
      <c r="N44" s="91"/>
      <c r="O44" s="91"/>
      <c r="P44" s="91"/>
    </row>
    <row r="45" spans="1:16" s="53" customFormat="1">
      <c r="A45" s="305"/>
      <c r="B45" s="7"/>
      <c r="C45" s="144" t="s">
        <v>334</v>
      </c>
      <c r="D45" s="305" t="s">
        <v>47</v>
      </c>
      <c r="E45" s="56">
        <f>E41*5</f>
        <v>721.95</v>
      </c>
      <c r="F45" s="56"/>
      <c r="G45" s="56"/>
      <c r="H45" s="56"/>
      <c r="I45" s="91"/>
      <c r="J45" s="91"/>
      <c r="K45" s="91"/>
      <c r="L45" s="91"/>
      <c r="M45" s="91"/>
      <c r="N45" s="91"/>
      <c r="O45" s="91"/>
      <c r="P45" s="91"/>
    </row>
    <row r="46" spans="1:16" s="147" customFormat="1" ht="15.75">
      <c r="A46" s="143">
        <f>A41+1</f>
        <v>13</v>
      </c>
      <c r="B46" s="120" t="s">
        <v>77</v>
      </c>
      <c r="C46" s="144" t="s">
        <v>75</v>
      </c>
      <c r="D46" s="143" t="s">
        <v>87</v>
      </c>
      <c r="E46" s="149">
        <f>E41</f>
        <v>144.38999999999999</v>
      </c>
      <c r="F46" s="149"/>
      <c r="G46" s="91"/>
      <c r="H46" s="56"/>
      <c r="I46" s="91"/>
      <c r="J46" s="91"/>
      <c r="K46" s="91"/>
      <c r="L46" s="91"/>
      <c r="M46" s="91"/>
      <c r="N46" s="91"/>
      <c r="O46" s="91"/>
      <c r="P46" s="91"/>
    </row>
    <row r="47" spans="1:16" s="147" customFormat="1" ht="15.75">
      <c r="A47" s="143"/>
      <c r="B47" s="120"/>
      <c r="C47" s="237" t="s">
        <v>272</v>
      </c>
      <c r="D47" s="143" t="s">
        <v>87</v>
      </c>
      <c r="E47" s="149">
        <f>E46*1.03</f>
        <v>148.72</v>
      </c>
      <c r="F47" s="149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s="147" customFormat="1">
      <c r="A48" s="143"/>
      <c r="B48" s="120"/>
      <c r="C48" s="237" t="s">
        <v>270</v>
      </c>
      <c r="D48" s="143" t="s">
        <v>37</v>
      </c>
      <c r="E48" s="149">
        <f>E46*6</f>
        <v>866.34</v>
      </c>
      <c r="F48" s="149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s="147" customFormat="1">
      <c r="A49" s="143"/>
      <c r="B49" s="120"/>
      <c r="C49" s="144" t="s">
        <v>56</v>
      </c>
      <c r="D49" s="143" t="s">
        <v>39</v>
      </c>
      <c r="E49" s="149">
        <f>E43</f>
        <v>530</v>
      </c>
      <c r="F49" s="149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s="147" customFormat="1" ht="15.75">
      <c r="A50" s="148">
        <f>A46+1</f>
        <v>14</v>
      </c>
      <c r="B50" s="120" t="s">
        <v>77</v>
      </c>
      <c r="C50" s="144" t="s">
        <v>73</v>
      </c>
      <c r="D50" s="143" t="s">
        <v>87</v>
      </c>
      <c r="E50" s="149">
        <f>SUM(E41)</f>
        <v>144.38999999999999</v>
      </c>
      <c r="F50" s="149"/>
      <c r="G50" s="91"/>
      <c r="H50" s="56"/>
      <c r="I50" s="91"/>
      <c r="J50" s="91"/>
      <c r="K50" s="91"/>
      <c r="L50" s="91"/>
      <c r="M50" s="91"/>
      <c r="N50" s="91"/>
      <c r="O50" s="91"/>
      <c r="P50" s="91"/>
    </row>
    <row r="51" spans="1:16" s="147" customFormat="1">
      <c r="A51" s="143"/>
      <c r="B51" s="120"/>
      <c r="C51" s="237" t="s">
        <v>330</v>
      </c>
      <c r="D51" s="143" t="s">
        <v>37</v>
      </c>
      <c r="E51" s="149">
        <f>E50*0.18</f>
        <v>25.99</v>
      </c>
      <c r="F51" s="149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s="147" customFormat="1">
      <c r="A52" s="143"/>
      <c r="B52" s="120"/>
      <c r="C52" s="237" t="s">
        <v>331</v>
      </c>
      <c r="D52" s="143" t="s">
        <v>37</v>
      </c>
      <c r="E52" s="149">
        <f>E50*1.8*2.5</f>
        <v>649.76</v>
      </c>
      <c r="F52" s="149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s="147" customFormat="1" ht="15.75">
      <c r="A53" s="143">
        <f>A50+1</f>
        <v>15</v>
      </c>
      <c r="B53" s="120" t="s">
        <v>77</v>
      </c>
      <c r="C53" s="144" t="s">
        <v>74</v>
      </c>
      <c r="D53" s="143" t="s">
        <v>87</v>
      </c>
      <c r="E53" s="149">
        <f>E50</f>
        <v>144.38999999999999</v>
      </c>
      <c r="F53" s="149"/>
      <c r="G53" s="91"/>
      <c r="H53" s="56"/>
      <c r="I53" s="91"/>
      <c r="J53" s="91"/>
      <c r="K53" s="91"/>
      <c r="L53" s="91"/>
      <c r="M53" s="91"/>
      <c r="N53" s="91"/>
      <c r="O53" s="91"/>
      <c r="P53" s="91"/>
    </row>
    <row r="54" spans="1:16" s="147" customFormat="1">
      <c r="A54" s="143"/>
      <c r="B54" s="120"/>
      <c r="C54" s="237" t="s">
        <v>275</v>
      </c>
      <c r="D54" s="143" t="s">
        <v>37</v>
      </c>
      <c r="E54" s="149">
        <f>E53*0.18</f>
        <v>25.99</v>
      </c>
      <c r="F54" s="149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s="147" customFormat="1">
      <c r="A55" s="143"/>
      <c r="B55" s="120"/>
      <c r="C55" s="237" t="s">
        <v>342</v>
      </c>
      <c r="D55" s="143" t="s">
        <v>37</v>
      </c>
      <c r="E55" s="149">
        <f>E53*0.3</f>
        <v>43.32</v>
      </c>
      <c r="F55" s="149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s="147" customFormat="1">
      <c r="A56" s="143">
        <f>A53+1</f>
        <v>16</v>
      </c>
      <c r="B56" s="120" t="s">
        <v>99</v>
      </c>
      <c r="C56" s="144" t="s">
        <v>204</v>
      </c>
      <c r="D56" s="143" t="s">
        <v>39</v>
      </c>
      <c r="E56" s="149">
        <f>E17</f>
        <v>153.93</v>
      </c>
      <c r="F56" s="149"/>
      <c r="G56" s="91"/>
      <c r="H56" s="56"/>
      <c r="I56" s="91"/>
      <c r="J56" s="91"/>
      <c r="K56" s="91"/>
      <c r="L56" s="91"/>
      <c r="M56" s="91"/>
      <c r="N56" s="91"/>
      <c r="O56" s="91"/>
      <c r="P56" s="91"/>
    </row>
    <row r="57" spans="1:16" s="147" customFormat="1">
      <c r="A57" s="143">
        <v>17</v>
      </c>
      <c r="B57" s="120" t="s">
        <v>77</v>
      </c>
      <c r="C57" s="144" t="s">
        <v>212</v>
      </c>
      <c r="D57" s="83" t="s">
        <v>163</v>
      </c>
      <c r="E57" s="149">
        <v>113</v>
      </c>
      <c r="F57" s="149"/>
      <c r="G57" s="91"/>
      <c r="H57" s="56"/>
      <c r="I57" s="91"/>
      <c r="J57" s="91"/>
      <c r="K57" s="91"/>
      <c r="L57" s="91"/>
      <c r="M57" s="91"/>
      <c r="N57" s="91"/>
      <c r="O57" s="91"/>
      <c r="P57" s="91"/>
    </row>
    <row r="58" spans="1:16" s="147" customFormat="1" ht="15.75">
      <c r="A58" s="143">
        <v>18</v>
      </c>
      <c r="B58" s="120" t="s">
        <v>77</v>
      </c>
      <c r="C58" s="144" t="s">
        <v>215</v>
      </c>
      <c r="D58" s="143" t="s">
        <v>54</v>
      </c>
      <c r="E58" s="149">
        <v>83</v>
      </c>
      <c r="F58" s="149"/>
      <c r="G58" s="91"/>
      <c r="H58" s="56"/>
      <c r="I58" s="91"/>
      <c r="J58" s="91"/>
      <c r="K58" s="91"/>
      <c r="L58" s="91"/>
      <c r="M58" s="91"/>
      <c r="N58" s="91"/>
      <c r="O58" s="91"/>
      <c r="P58" s="91"/>
    </row>
    <row r="59" spans="1:16" s="147" customFormat="1">
      <c r="A59" s="143"/>
      <c r="B59" s="120"/>
      <c r="C59" s="309" t="s">
        <v>335</v>
      </c>
      <c r="D59" s="83" t="s">
        <v>37</v>
      </c>
      <c r="E59" s="56">
        <f>SUM(E58)*0.2</f>
        <v>16.600000000000001</v>
      </c>
      <c r="F59" s="247"/>
      <c r="G59" s="91"/>
      <c r="H59" s="56"/>
      <c r="I59" s="91"/>
      <c r="J59" s="91"/>
      <c r="K59" s="91"/>
      <c r="L59" s="91"/>
      <c r="M59" s="91"/>
      <c r="N59" s="91"/>
      <c r="O59" s="91"/>
      <c r="P59" s="91"/>
    </row>
    <row r="60" spans="1:16" s="147" customFormat="1">
      <c r="A60" s="143"/>
      <c r="B60" s="120"/>
      <c r="C60" s="144" t="s">
        <v>217</v>
      </c>
      <c r="D60" s="143" t="s">
        <v>37</v>
      </c>
      <c r="E60" s="149">
        <f>E58*8</f>
        <v>664</v>
      </c>
      <c r="F60" s="149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s="147" customFormat="1" ht="15.75">
      <c r="A61" s="143">
        <f>A58+1</f>
        <v>19</v>
      </c>
      <c r="B61" s="120" t="s">
        <v>77</v>
      </c>
      <c r="C61" s="144" t="s">
        <v>216</v>
      </c>
      <c r="D61" s="143" t="s">
        <v>54</v>
      </c>
      <c r="E61" s="149">
        <f>E58</f>
        <v>83</v>
      </c>
      <c r="F61" s="149"/>
      <c r="G61" s="91"/>
      <c r="H61" s="56"/>
      <c r="I61" s="91"/>
      <c r="J61" s="91"/>
      <c r="K61" s="91"/>
      <c r="L61" s="91"/>
      <c r="M61" s="91"/>
      <c r="N61" s="91"/>
      <c r="O61" s="91"/>
      <c r="P61" s="91"/>
    </row>
    <row r="62" spans="1:16" s="147" customFormat="1">
      <c r="A62" s="143"/>
      <c r="B62" s="120"/>
      <c r="C62" s="144" t="s">
        <v>327</v>
      </c>
      <c r="D62" s="143" t="s">
        <v>37</v>
      </c>
      <c r="E62" s="149">
        <f>SUM(E61)*3</f>
        <v>249</v>
      </c>
      <c r="F62" s="149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16" s="147" customFormat="1" ht="15.75">
      <c r="A63" s="143">
        <v>20</v>
      </c>
      <c r="B63" s="120" t="s">
        <v>77</v>
      </c>
      <c r="C63" s="144" t="s">
        <v>214</v>
      </c>
      <c r="D63" s="143" t="s">
        <v>54</v>
      </c>
      <c r="E63" s="149">
        <v>113</v>
      </c>
      <c r="F63" s="149"/>
      <c r="G63" s="91"/>
      <c r="H63" s="56"/>
      <c r="I63" s="91"/>
      <c r="J63" s="91"/>
      <c r="K63" s="91"/>
      <c r="L63" s="91"/>
      <c r="M63" s="91"/>
      <c r="N63" s="91"/>
      <c r="O63" s="91"/>
      <c r="P63" s="91"/>
    </row>
    <row r="64" spans="1:16" s="147" customFormat="1">
      <c r="A64" s="143"/>
      <c r="B64" s="120"/>
      <c r="C64" s="310" t="s">
        <v>336</v>
      </c>
      <c r="D64" s="83" t="s">
        <v>163</v>
      </c>
      <c r="E64" s="149">
        <f>SUM(E63)*1.1</f>
        <v>124.3</v>
      </c>
      <c r="F64" s="149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1:16" s="147" customFormat="1">
      <c r="A65" s="143"/>
      <c r="B65" s="120"/>
      <c r="C65" s="144" t="s">
        <v>88</v>
      </c>
      <c r="D65" s="83" t="s">
        <v>18</v>
      </c>
      <c r="E65" s="149">
        <v>1</v>
      </c>
      <c r="F65" s="149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1:16" s="147" customFormat="1" ht="15.75">
      <c r="A66" s="143">
        <v>21</v>
      </c>
      <c r="B66" s="120" t="s">
        <v>77</v>
      </c>
      <c r="C66" s="144" t="s">
        <v>211</v>
      </c>
      <c r="D66" s="143" t="s">
        <v>54</v>
      </c>
      <c r="E66" s="149">
        <v>83</v>
      </c>
      <c r="F66" s="149"/>
      <c r="G66" s="91"/>
      <c r="H66" s="56"/>
      <c r="I66" s="91"/>
      <c r="J66" s="91"/>
      <c r="K66" s="91"/>
      <c r="L66" s="91"/>
      <c r="M66" s="91"/>
      <c r="N66" s="91"/>
      <c r="O66" s="91"/>
      <c r="P66" s="91"/>
    </row>
    <row r="67" spans="1:16" s="147" customFormat="1" ht="15.75">
      <c r="A67" s="143"/>
      <c r="B67" s="120"/>
      <c r="C67" s="237" t="s">
        <v>272</v>
      </c>
      <c r="D67" s="143" t="s">
        <v>54</v>
      </c>
      <c r="E67" s="149">
        <f>E66*1.03</f>
        <v>85.49</v>
      </c>
      <c r="F67" s="149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s="147" customFormat="1">
      <c r="A68" s="143"/>
      <c r="B68" s="120"/>
      <c r="C68" s="237" t="s">
        <v>270</v>
      </c>
      <c r="D68" s="143" t="s">
        <v>37</v>
      </c>
      <c r="E68" s="149">
        <f>E66*6</f>
        <v>498</v>
      </c>
      <c r="F68" s="149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s="147" customFormat="1">
      <c r="A69" s="143"/>
      <c r="B69" s="120"/>
      <c r="C69" s="144" t="s">
        <v>56</v>
      </c>
      <c r="D69" s="143" t="s">
        <v>39</v>
      </c>
      <c r="E69" s="149">
        <v>95</v>
      </c>
      <c r="F69" s="149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s="147" customFormat="1" ht="15.75">
      <c r="A70" s="143">
        <v>22</v>
      </c>
      <c r="B70" s="120" t="s">
        <v>77</v>
      </c>
      <c r="C70" s="144" t="s">
        <v>213</v>
      </c>
      <c r="D70" s="143" t="s">
        <v>54</v>
      </c>
      <c r="E70" s="149">
        <v>83</v>
      </c>
      <c r="F70" s="149"/>
      <c r="G70" s="91"/>
      <c r="H70" s="56"/>
      <c r="I70" s="91"/>
      <c r="J70" s="91"/>
      <c r="K70" s="91"/>
      <c r="L70" s="91"/>
      <c r="M70" s="91"/>
      <c r="N70" s="91"/>
      <c r="O70" s="91"/>
      <c r="P70" s="91"/>
    </row>
    <row r="71" spans="1:16" s="147" customFormat="1">
      <c r="A71" s="143"/>
      <c r="B71" s="120"/>
      <c r="C71" s="237" t="s">
        <v>275</v>
      </c>
      <c r="D71" s="143" t="s">
        <v>37</v>
      </c>
      <c r="E71" s="149">
        <f>E70*0.18</f>
        <v>14.94</v>
      </c>
      <c r="F71" s="149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s="147" customFormat="1">
      <c r="A72" s="143"/>
      <c r="B72" s="120"/>
      <c r="C72" s="237" t="s">
        <v>276</v>
      </c>
      <c r="D72" s="143" t="s">
        <v>37</v>
      </c>
      <c r="E72" s="149">
        <f>E70*0.3</f>
        <v>24.9</v>
      </c>
      <c r="F72" s="149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s="147" customFormat="1" ht="13.5" thickBot="1">
      <c r="A73" s="366">
        <f>A70+1</f>
        <v>23</v>
      </c>
      <c r="B73" s="345" t="s">
        <v>99</v>
      </c>
      <c r="C73" s="346" t="s">
        <v>350</v>
      </c>
      <c r="D73" s="366" t="s">
        <v>39</v>
      </c>
      <c r="E73" s="369">
        <v>102</v>
      </c>
      <c r="F73" s="369"/>
      <c r="G73" s="370"/>
      <c r="H73" s="370"/>
      <c r="I73" s="370"/>
      <c r="J73" s="370"/>
      <c r="K73" s="370"/>
      <c r="L73" s="370"/>
      <c r="M73" s="370"/>
      <c r="N73" s="370"/>
      <c r="O73" s="370"/>
      <c r="P73" s="370"/>
    </row>
    <row r="74" spans="1:16" s="98" customFormat="1" ht="13.5" thickBot="1">
      <c r="A74" s="92"/>
      <c r="B74" s="4"/>
      <c r="C74" s="93" t="s">
        <v>28</v>
      </c>
      <c r="D74" s="94"/>
      <c r="E74" s="95"/>
      <c r="F74" s="96"/>
      <c r="G74" s="96"/>
      <c r="H74" s="96"/>
      <c r="I74" s="96"/>
      <c r="J74" s="96"/>
      <c r="K74" s="96"/>
      <c r="L74" s="97"/>
      <c r="M74" s="262"/>
      <c r="N74" s="262"/>
      <c r="O74" s="262"/>
      <c r="P74" s="308"/>
    </row>
    <row r="75" spans="1:16">
      <c r="H75" s="58"/>
      <c r="I75" s="58"/>
      <c r="J75" s="100"/>
      <c r="K75" s="100" t="s">
        <v>29</v>
      </c>
      <c r="L75" s="101"/>
      <c r="M75" s="80"/>
      <c r="N75" s="80">
        <f>ROUND(N74*L75,2)</f>
        <v>0</v>
      </c>
      <c r="O75" s="80"/>
      <c r="P75" s="263">
        <f>N75</f>
        <v>0</v>
      </c>
    </row>
    <row r="76" spans="1:16">
      <c r="A76" s="104"/>
      <c r="B76" s="104"/>
      <c r="C76" s="104"/>
      <c r="J76" s="105"/>
      <c r="K76" s="105"/>
      <c r="L76" s="105" t="s">
        <v>89</v>
      </c>
      <c r="M76" s="264">
        <f>M75+M74</f>
        <v>0</v>
      </c>
      <c r="N76" s="264">
        <f>N75+N74</f>
        <v>0</v>
      </c>
      <c r="O76" s="264">
        <f>O75+O74</f>
        <v>0</v>
      </c>
      <c r="P76" s="265">
        <f>P75+P74</f>
        <v>0</v>
      </c>
    </row>
    <row r="77" spans="1:16">
      <c r="N77" s="78"/>
      <c r="O77" s="78"/>
      <c r="P77" s="126"/>
    </row>
    <row r="78" spans="1:16" s="53" customFormat="1">
      <c r="A78" s="107"/>
      <c r="B78" s="108"/>
      <c r="C78" s="107"/>
      <c r="D78" s="107"/>
      <c r="E78" s="109"/>
      <c r="F78" s="110"/>
      <c r="G78" s="110"/>
      <c r="H78" s="110"/>
    </row>
    <row r="79" spans="1:16" s="53" customFormat="1">
      <c r="A79" s="111"/>
      <c r="B79" s="112"/>
      <c r="C79" s="113"/>
      <c r="P79" s="129"/>
    </row>
    <row r="80" spans="1:16" s="53" customFormat="1">
      <c r="B80" s="113" t="s">
        <v>30</v>
      </c>
      <c r="C80" s="114"/>
      <c r="D80" s="89">
        <f>Kopsavilkums_Nr.1!E36</f>
        <v>0</v>
      </c>
      <c r="E80" s="115"/>
      <c r="J80" s="53" t="s">
        <v>31</v>
      </c>
      <c r="K80" s="116"/>
      <c r="L80" s="116"/>
      <c r="M80" s="116"/>
      <c r="N80" s="89">
        <f>Kopsavilkums_Nr.1!E41</f>
        <v>0</v>
      </c>
    </row>
    <row r="81" spans="3:14" s="53" customFormat="1">
      <c r="C81" s="110" t="s">
        <v>32</v>
      </c>
      <c r="D81" s="117"/>
      <c r="L81" s="113" t="s">
        <v>32</v>
      </c>
      <c r="N81" s="89">
        <f>'Būvlaukums 1-1'!N36</f>
        <v>0</v>
      </c>
    </row>
  </sheetData>
  <mergeCells count="10">
    <mergeCell ref="D11:D13"/>
    <mergeCell ref="E11:E13"/>
    <mergeCell ref="F11:K12"/>
    <mergeCell ref="A1:P1"/>
    <mergeCell ref="A2:P2"/>
    <mergeCell ref="N8:O8"/>
    <mergeCell ref="L11:P12"/>
    <mergeCell ref="A11:A13"/>
    <mergeCell ref="B11:B13"/>
    <mergeCell ref="C11:C13"/>
  </mergeCells>
  <phoneticPr fontId="36" type="noConversion"/>
  <printOptions horizontalCentered="1"/>
  <pageMargins left="0.19685039370078741" right="0.23622047244094491" top="0.78740157480314965" bottom="0.23622047244094491" header="0.19685039370078741" footer="0.19685039370078741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C36" sqref="C36"/>
    </sheetView>
  </sheetViews>
  <sheetFormatPr defaultRowHeight="12.75"/>
  <cols>
    <col min="1" max="1" width="3.28515625" style="99" customWidth="1"/>
    <col min="2" max="2" width="7.42578125" style="99" customWidth="1"/>
    <col min="3" max="3" width="57.42578125" style="69" customWidth="1"/>
    <col min="4" max="4" width="5.140625" style="70" customWidth="1"/>
    <col min="5" max="5" width="6.85546875" style="71" customWidth="1"/>
    <col min="6" max="6" width="5.42578125" style="70" customWidth="1"/>
    <col min="7" max="7" width="6" style="70" customWidth="1"/>
    <col min="8" max="8" width="6.2851562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16">
      <c r="A1" s="418" t="s">
        <v>108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137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58"/>
      <c r="J7" s="58"/>
      <c r="K7" s="58"/>
      <c r="L7" s="58"/>
      <c r="M7" s="58"/>
      <c r="N7" s="58"/>
      <c r="O7" s="58"/>
      <c r="P7" s="58"/>
    </row>
    <row r="8" spans="1:16">
      <c r="A8" s="68"/>
      <c r="B8" s="68"/>
      <c r="F8" s="72"/>
      <c r="K8" s="58"/>
      <c r="L8" s="66" t="s">
        <v>86</v>
      </c>
      <c r="M8" s="58"/>
      <c r="N8" s="420"/>
      <c r="O8" s="420"/>
      <c r="P8" s="58"/>
    </row>
    <row r="9" spans="1:16">
      <c r="A9" s="68"/>
      <c r="B9" s="68"/>
      <c r="F9" s="72"/>
      <c r="L9" s="74"/>
      <c r="M9" s="75"/>
      <c r="N9" s="73"/>
      <c r="O9" s="75"/>
      <c r="P9" s="75"/>
    </row>
    <row r="10" spans="1:16">
      <c r="A10" s="76"/>
      <c r="B10" s="76"/>
      <c r="C10" s="77"/>
      <c r="L10" s="58"/>
      <c r="M10" s="58"/>
      <c r="N10" s="58"/>
      <c r="O10" s="58"/>
    </row>
    <row r="11" spans="1:16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67" customFormat="1">
      <c r="A15" s="81"/>
      <c r="B15" s="7"/>
      <c r="C15" s="79"/>
      <c r="D15" s="83"/>
      <c r="E15" s="84"/>
      <c r="F15" s="256"/>
      <c r="G15" s="257"/>
      <c r="H15" s="91"/>
      <c r="I15" s="91"/>
      <c r="J15" s="91"/>
      <c r="K15" s="91"/>
      <c r="L15" s="257"/>
      <c r="M15" s="91"/>
      <c r="N15" s="91"/>
      <c r="O15" s="91"/>
      <c r="P15" s="91"/>
    </row>
    <row r="16" spans="1:16" s="67" customFormat="1" ht="15.75">
      <c r="A16" s="81">
        <v>1</v>
      </c>
      <c r="B16" s="7" t="s">
        <v>61</v>
      </c>
      <c r="C16" s="144" t="s">
        <v>67</v>
      </c>
      <c r="D16" s="347" t="s">
        <v>399</v>
      </c>
      <c r="E16" s="84">
        <v>91.22</v>
      </c>
      <c r="F16" s="91"/>
      <c r="G16" s="259"/>
      <c r="H16" s="91"/>
      <c r="I16" s="91"/>
      <c r="J16" s="91"/>
      <c r="K16" s="91"/>
      <c r="L16" s="91"/>
      <c r="M16" s="91"/>
      <c r="N16" s="91"/>
      <c r="O16" s="91"/>
      <c r="P16" s="91"/>
    </row>
    <row r="17" spans="1:16" s="67" customFormat="1" ht="38.25">
      <c r="A17" s="81">
        <v>2</v>
      </c>
      <c r="B17" s="7" t="s">
        <v>61</v>
      </c>
      <c r="C17" s="144" t="s">
        <v>361</v>
      </c>
      <c r="D17" s="305" t="s">
        <v>52</v>
      </c>
      <c r="E17" s="84">
        <v>110</v>
      </c>
      <c r="F17" s="91"/>
      <c r="G17" s="259"/>
      <c r="H17" s="91"/>
      <c r="I17" s="91"/>
      <c r="J17" s="91"/>
      <c r="K17" s="91"/>
      <c r="L17" s="91"/>
      <c r="M17" s="91"/>
      <c r="N17" s="91"/>
      <c r="O17" s="91"/>
      <c r="P17" s="91"/>
    </row>
    <row r="18" spans="1:16" s="67" customFormat="1" ht="15.75">
      <c r="A18" s="81">
        <f t="shared" ref="A18:A21" si="1">A17+1</f>
        <v>3</v>
      </c>
      <c r="B18" s="7" t="s">
        <v>46</v>
      </c>
      <c r="C18" s="144" t="s">
        <v>68</v>
      </c>
      <c r="D18" s="347" t="s">
        <v>401</v>
      </c>
      <c r="E18" s="84">
        <v>130</v>
      </c>
      <c r="F18" s="256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s="67" customFormat="1" ht="15.75">
      <c r="A19" s="81">
        <f t="shared" si="1"/>
        <v>4</v>
      </c>
      <c r="B19" s="7" t="s">
        <v>46</v>
      </c>
      <c r="C19" s="144" t="s">
        <v>101</v>
      </c>
      <c r="D19" s="347" t="s">
        <v>399</v>
      </c>
      <c r="E19" s="84">
        <v>200</v>
      </c>
      <c r="F19" s="256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s="67" customFormat="1" ht="25.5">
      <c r="A20" s="81">
        <f t="shared" si="1"/>
        <v>5</v>
      </c>
      <c r="B20" s="7" t="s">
        <v>46</v>
      </c>
      <c r="C20" s="144" t="s">
        <v>102</v>
      </c>
      <c r="D20" s="347" t="s">
        <v>399</v>
      </c>
      <c r="E20" s="84">
        <f>E19</f>
        <v>200</v>
      </c>
      <c r="F20" s="256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s="53" customFormat="1" ht="25.5">
      <c r="A21" s="123">
        <f t="shared" si="1"/>
        <v>6</v>
      </c>
      <c r="B21" s="7" t="s">
        <v>45</v>
      </c>
      <c r="C21" s="55" t="s">
        <v>103</v>
      </c>
      <c r="D21" s="305" t="s">
        <v>52</v>
      </c>
      <c r="E21" s="56">
        <f>E19</f>
        <v>200</v>
      </c>
      <c r="F21" s="56"/>
      <c r="G21" s="91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3" customFormat="1" ht="25.5">
      <c r="A22" s="305"/>
      <c r="B22" s="7"/>
      <c r="C22" s="55" t="s">
        <v>322</v>
      </c>
      <c r="D22" s="305" t="s">
        <v>52</v>
      </c>
      <c r="E22" s="56">
        <f>E21*1.05</f>
        <v>210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3" customFormat="1" ht="25.5">
      <c r="A23" s="305"/>
      <c r="B23" s="7"/>
      <c r="C23" s="55" t="s">
        <v>324</v>
      </c>
      <c r="D23" s="305" t="s">
        <v>37</v>
      </c>
      <c r="E23" s="306">
        <f>ROUND(E21*3,0)</f>
        <v>600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3" customFormat="1" ht="15.75">
      <c r="A24" s="81">
        <v>7</v>
      </c>
      <c r="B24" s="7" t="s">
        <v>77</v>
      </c>
      <c r="C24" s="55" t="s">
        <v>143</v>
      </c>
      <c r="D24" s="305" t="s">
        <v>52</v>
      </c>
      <c r="E24" s="84">
        <v>94.89</v>
      </c>
      <c r="F24" s="56"/>
      <c r="G24" s="91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3" customFormat="1" ht="15.75">
      <c r="A25" s="305"/>
      <c r="B25" s="7"/>
      <c r="C25" s="237" t="s">
        <v>272</v>
      </c>
      <c r="D25" s="305" t="s">
        <v>53</v>
      </c>
      <c r="E25" s="56">
        <f>E24*1.15</f>
        <v>109.12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3" customFormat="1">
      <c r="A26" s="305"/>
      <c r="B26" s="7"/>
      <c r="C26" s="55" t="s">
        <v>34</v>
      </c>
      <c r="D26" s="305" t="s">
        <v>39</v>
      </c>
      <c r="E26" s="56">
        <v>16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3" customFormat="1">
      <c r="A27" s="305"/>
      <c r="B27" s="7"/>
      <c r="C27" s="55" t="s">
        <v>323</v>
      </c>
      <c r="D27" s="305" t="s">
        <v>37</v>
      </c>
      <c r="E27" s="56">
        <f>E24*6</f>
        <v>569.34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147" customFormat="1" ht="15.75">
      <c r="A28" s="344">
        <f>A24+1</f>
        <v>8</v>
      </c>
      <c r="B28" s="7" t="s">
        <v>77</v>
      </c>
      <c r="C28" s="144" t="s">
        <v>144</v>
      </c>
      <c r="D28" s="347" t="s">
        <v>399</v>
      </c>
      <c r="E28" s="307">
        <f>E24</f>
        <v>94.89</v>
      </c>
      <c r="F28" s="307"/>
      <c r="G28" s="91"/>
      <c r="H28" s="56"/>
      <c r="I28" s="91"/>
      <c r="J28" s="56"/>
      <c r="K28" s="91"/>
      <c r="L28" s="91"/>
      <c r="M28" s="91"/>
      <c r="N28" s="91"/>
      <c r="O28" s="91"/>
      <c r="P28" s="91"/>
    </row>
    <row r="29" spans="1:16" s="147" customFormat="1">
      <c r="A29" s="347"/>
      <c r="B29" s="7"/>
      <c r="C29" s="237" t="s">
        <v>273</v>
      </c>
      <c r="D29" s="347" t="s">
        <v>37</v>
      </c>
      <c r="E29" s="307">
        <f>E28*0.18</f>
        <v>17.079999999999998</v>
      </c>
      <c r="F29" s="307"/>
      <c r="G29" s="91"/>
      <c r="H29" s="91"/>
      <c r="I29" s="56"/>
      <c r="J29" s="91"/>
      <c r="K29" s="91"/>
      <c r="L29" s="91"/>
      <c r="M29" s="91"/>
      <c r="N29" s="91"/>
      <c r="O29" s="91"/>
      <c r="P29" s="91"/>
    </row>
    <row r="30" spans="1:16" s="147" customFormat="1">
      <c r="A30" s="347"/>
      <c r="B30" s="7"/>
      <c r="C30" s="237" t="s">
        <v>274</v>
      </c>
      <c r="D30" s="347" t="s">
        <v>37</v>
      </c>
      <c r="E30" s="307">
        <f>E28*1.8*2.5</f>
        <v>427.01</v>
      </c>
      <c r="F30" s="307"/>
      <c r="G30" s="91"/>
      <c r="H30" s="91"/>
      <c r="I30" s="56"/>
      <c r="J30" s="91"/>
      <c r="K30" s="91"/>
      <c r="L30" s="91"/>
      <c r="M30" s="91"/>
      <c r="N30" s="91"/>
      <c r="O30" s="91"/>
      <c r="P30" s="91"/>
    </row>
    <row r="31" spans="1:16" s="147" customFormat="1" ht="15.75">
      <c r="A31" s="347">
        <f>A28+1</f>
        <v>9</v>
      </c>
      <c r="B31" s="7" t="s">
        <v>77</v>
      </c>
      <c r="C31" s="144" t="s">
        <v>145</v>
      </c>
      <c r="D31" s="347" t="s">
        <v>399</v>
      </c>
      <c r="E31" s="307">
        <f>E28</f>
        <v>94.89</v>
      </c>
      <c r="F31" s="307"/>
      <c r="G31" s="91"/>
      <c r="H31" s="56"/>
      <c r="I31" s="91"/>
      <c r="J31" s="56"/>
      <c r="K31" s="91"/>
      <c r="L31" s="91"/>
      <c r="M31" s="91"/>
      <c r="N31" s="91"/>
      <c r="O31" s="91"/>
      <c r="P31" s="91"/>
    </row>
    <row r="32" spans="1:16" s="147" customFormat="1">
      <c r="A32" s="347"/>
      <c r="B32" s="7"/>
      <c r="C32" s="237" t="s">
        <v>325</v>
      </c>
      <c r="D32" s="347" t="s">
        <v>37</v>
      </c>
      <c r="E32" s="307">
        <f>E31*0.18</f>
        <v>17.079999999999998</v>
      </c>
      <c r="F32" s="307"/>
      <c r="G32" s="91"/>
      <c r="H32" s="91"/>
      <c r="I32" s="56"/>
      <c r="J32" s="91"/>
      <c r="K32" s="91"/>
      <c r="L32" s="91"/>
      <c r="M32" s="91"/>
      <c r="N32" s="91"/>
      <c r="O32" s="91"/>
      <c r="P32" s="91"/>
    </row>
    <row r="33" spans="1:16" s="147" customFormat="1">
      <c r="A33" s="347"/>
      <c r="B33" s="7"/>
      <c r="C33" s="237" t="s">
        <v>326</v>
      </c>
      <c r="D33" s="347" t="s">
        <v>37</v>
      </c>
      <c r="E33" s="307">
        <f>E31*0.3</f>
        <v>28.47</v>
      </c>
      <c r="F33" s="307"/>
      <c r="G33" s="91"/>
      <c r="H33" s="91"/>
      <c r="I33" s="56"/>
      <c r="J33" s="91"/>
      <c r="K33" s="91"/>
      <c r="L33" s="91"/>
      <c r="M33" s="91"/>
      <c r="N33" s="91"/>
      <c r="O33" s="91"/>
      <c r="P33" s="91"/>
    </row>
    <row r="34" spans="1:16" s="53" customFormat="1" ht="25.5">
      <c r="A34" s="123">
        <v>12</v>
      </c>
      <c r="B34" s="7" t="s">
        <v>46</v>
      </c>
      <c r="C34" s="55" t="s">
        <v>105</v>
      </c>
      <c r="D34" s="347" t="s">
        <v>402</v>
      </c>
      <c r="E34" s="56">
        <f>E18</f>
        <v>130</v>
      </c>
      <c r="F34" s="56"/>
      <c r="G34" s="91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3" customFormat="1" ht="15.75">
      <c r="A35" s="123"/>
      <c r="B35" s="7"/>
      <c r="C35" s="55" t="s">
        <v>104</v>
      </c>
      <c r="D35" s="347" t="s">
        <v>402</v>
      </c>
      <c r="E35" s="56">
        <f>E34/2*1.25</f>
        <v>81.25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67" customFormat="1" ht="15.75">
      <c r="A36" s="81">
        <f>A34+1</f>
        <v>13</v>
      </c>
      <c r="B36" s="7" t="s">
        <v>46</v>
      </c>
      <c r="C36" s="144" t="s">
        <v>106</v>
      </c>
      <c r="D36" s="347" t="s">
        <v>401</v>
      </c>
      <c r="E36" s="84">
        <f>E35</f>
        <v>81.25</v>
      </c>
      <c r="F36" s="256"/>
      <c r="G36" s="91"/>
      <c r="H36" s="91"/>
      <c r="I36" s="91"/>
      <c r="J36" s="91"/>
      <c r="K36" s="56"/>
      <c r="L36" s="56"/>
      <c r="M36" s="56"/>
      <c r="N36" s="56"/>
      <c r="O36" s="56"/>
      <c r="P36" s="56"/>
    </row>
    <row r="37" spans="1:16" s="67" customFormat="1">
      <c r="A37" s="123">
        <v>14</v>
      </c>
      <c r="B37" s="7" t="s">
        <v>46</v>
      </c>
      <c r="C37" s="361" t="s">
        <v>351</v>
      </c>
      <c r="D37" s="362" t="s">
        <v>173</v>
      </c>
      <c r="E37" s="363">
        <v>65</v>
      </c>
      <c r="F37" s="56"/>
      <c r="G37" s="259"/>
      <c r="H37" s="91"/>
      <c r="I37" s="363"/>
      <c r="J37" s="259"/>
      <c r="K37" s="91"/>
      <c r="L37" s="91"/>
      <c r="M37" s="91"/>
      <c r="N37" s="91"/>
      <c r="O37" s="91"/>
      <c r="P37" s="91"/>
    </row>
    <row r="38" spans="1:16" s="67" customFormat="1">
      <c r="A38" s="123"/>
      <c r="B38" s="7"/>
      <c r="C38" s="180" t="s">
        <v>352</v>
      </c>
      <c r="D38" s="362" t="s">
        <v>173</v>
      </c>
      <c r="E38" s="320">
        <v>81.25</v>
      </c>
      <c r="F38" s="56"/>
      <c r="G38" s="259"/>
      <c r="H38" s="91"/>
      <c r="I38" s="56"/>
      <c r="J38" s="259"/>
      <c r="K38" s="91"/>
      <c r="L38" s="91"/>
      <c r="M38" s="91"/>
      <c r="N38" s="91"/>
      <c r="O38" s="91"/>
      <c r="P38" s="91"/>
    </row>
    <row r="39" spans="1:16" s="67" customFormat="1">
      <c r="A39" s="123">
        <v>15</v>
      </c>
      <c r="B39" s="7" t="s">
        <v>46</v>
      </c>
      <c r="C39" s="361" t="s">
        <v>353</v>
      </c>
      <c r="D39" s="362" t="s">
        <v>163</v>
      </c>
      <c r="E39" s="363">
        <v>91.22</v>
      </c>
      <c r="F39" s="56"/>
      <c r="G39" s="259"/>
      <c r="H39" s="91"/>
      <c r="I39" s="364"/>
      <c r="J39" s="259"/>
      <c r="K39" s="91"/>
      <c r="L39" s="91"/>
      <c r="M39" s="91"/>
      <c r="N39" s="91"/>
      <c r="O39" s="91"/>
      <c r="P39" s="91"/>
    </row>
    <row r="40" spans="1:16" s="67" customFormat="1">
      <c r="A40" s="123"/>
      <c r="B40" s="7"/>
      <c r="C40" s="180" t="s">
        <v>358</v>
      </c>
      <c r="D40" s="362" t="s">
        <v>173</v>
      </c>
      <c r="E40" s="320">
        <v>6</v>
      </c>
      <c r="F40" s="56"/>
      <c r="G40" s="259"/>
      <c r="H40" s="91"/>
      <c r="I40" s="56"/>
      <c r="J40" s="259"/>
      <c r="K40" s="91"/>
      <c r="L40" s="91"/>
      <c r="M40" s="91"/>
      <c r="N40" s="91"/>
      <c r="O40" s="91"/>
      <c r="P40" s="91"/>
    </row>
    <row r="41" spans="1:16" s="67" customFormat="1">
      <c r="A41" s="123"/>
      <c r="B41" s="7"/>
      <c r="C41" s="180" t="s">
        <v>359</v>
      </c>
      <c r="D41" s="362" t="s">
        <v>173</v>
      </c>
      <c r="E41" s="320">
        <v>6</v>
      </c>
      <c r="F41" s="56"/>
      <c r="G41" s="259"/>
      <c r="H41" s="91"/>
      <c r="I41" s="56"/>
      <c r="J41" s="259"/>
      <c r="K41" s="91"/>
      <c r="L41" s="91"/>
      <c r="M41" s="91"/>
      <c r="N41" s="91"/>
      <c r="O41" s="91"/>
      <c r="P41" s="91"/>
    </row>
    <row r="42" spans="1:16" s="67" customFormat="1">
      <c r="A42" s="123"/>
      <c r="B42" s="7"/>
      <c r="C42" s="180" t="s">
        <v>360</v>
      </c>
      <c r="D42" s="362" t="s">
        <v>173</v>
      </c>
      <c r="E42" s="320">
        <v>12</v>
      </c>
      <c r="F42" s="56"/>
      <c r="G42" s="259"/>
      <c r="H42" s="91"/>
      <c r="I42" s="56"/>
      <c r="J42" s="259"/>
      <c r="K42" s="91"/>
      <c r="L42" s="91"/>
      <c r="M42" s="91"/>
      <c r="N42" s="91"/>
      <c r="O42" s="91"/>
      <c r="P42" s="91"/>
    </row>
    <row r="43" spans="1:16" s="67" customFormat="1">
      <c r="A43" s="123">
        <v>16</v>
      </c>
      <c r="B43" s="7" t="s">
        <v>354</v>
      </c>
      <c r="C43" s="365" t="s">
        <v>355</v>
      </c>
      <c r="D43" s="362" t="s">
        <v>39</v>
      </c>
      <c r="E43" s="363">
        <v>130</v>
      </c>
      <c r="F43" s="56"/>
      <c r="G43" s="259"/>
      <c r="H43" s="91"/>
      <c r="I43" s="363"/>
      <c r="J43" s="259"/>
      <c r="K43" s="91"/>
      <c r="L43" s="91"/>
      <c r="M43" s="91"/>
      <c r="N43" s="91"/>
      <c r="O43" s="91"/>
      <c r="P43" s="91"/>
    </row>
    <row r="44" spans="1:16" s="67" customFormat="1">
      <c r="A44" s="123">
        <v>17</v>
      </c>
      <c r="B44" s="7" t="s">
        <v>354</v>
      </c>
      <c r="C44" s="365" t="s">
        <v>407</v>
      </c>
      <c r="D44" s="362" t="s">
        <v>163</v>
      </c>
      <c r="E44" s="363">
        <v>91.22</v>
      </c>
      <c r="F44" s="56"/>
      <c r="G44" s="259"/>
      <c r="H44" s="91"/>
      <c r="I44" s="363"/>
      <c r="J44" s="259"/>
      <c r="K44" s="91"/>
      <c r="L44" s="91"/>
      <c r="M44" s="91"/>
      <c r="N44" s="91"/>
      <c r="O44" s="91"/>
      <c r="P44" s="91"/>
    </row>
    <row r="45" spans="1:16" s="67" customFormat="1">
      <c r="A45" s="123"/>
      <c r="B45" s="7"/>
      <c r="C45" s="180" t="s">
        <v>356</v>
      </c>
      <c r="D45" s="362" t="s">
        <v>163</v>
      </c>
      <c r="E45" s="363">
        <f>SUM(E44)*1.1</f>
        <v>100.34</v>
      </c>
      <c r="F45" s="56"/>
      <c r="G45" s="259"/>
      <c r="H45" s="91"/>
      <c r="I45" s="320"/>
      <c r="J45" s="259"/>
      <c r="K45" s="91"/>
      <c r="L45" s="91"/>
      <c r="M45" s="91"/>
      <c r="N45" s="91"/>
      <c r="O45" s="91"/>
      <c r="P45" s="91"/>
    </row>
    <row r="46" spans="1:16" s="67" customFormat="1">
      <c r="A46" s="123"/>
      <c r="B46" s="7"/>
      <c r="C46" s="180" t="s">
        <v>357</v>
      </c>
      <c r="D46" s="362" t="s">
        <v>39</v>
      </c>
      <c r="E46" s="363">
        <v>130</v>
      </c>
      <c r="F46" s="56"/>
      <c r="G46" s="259"/>
      <c r="H46" s="91"/>
      <c r="I46" s="320"/>
      <c r="J46" s="259"/>
      <c r="K46" s="91"/>
      <c r="L46" s="91"/>
      <c r="M46" s="91"/>
      <c r="N46" s="91"/>
      <c r="O46" s="91"/>
      <c r="P46" s="91"/>
    </row>
    <row r="47" spans="1:16" s="147" customFormat="1" ht="15.75">
      <c r="A47" s="123">
        <v>19</v>
      </c>
      <c r="B47" s="7" t="s">
        <v>55</v>
      </c>
      <c r="C47" s="144" t="s">
        <v>138</v>
      </c>
      <c r="D47" s="347" t="s">
        <v>399</v>
      </c>
      <c r="E47" s="307">
        <v>12</v>
      </c>
      <c r="F47" s="307"/>
      <c r="G47" s="91"/>
      <c r="H47" s="56"/>
      <c r="I47" s="91"/>
      <c r="J47" s="91"/>
      <c r="K47" s="91"/>
      <c r="L47" s="91"/>
      <c r="M47" s="91"/>
      <c r="N47" s="91"/>
      <c r="O47" s="91"/>
      <c r="P47" s="91"/>
    </row>
    <row r="48" spans="1:16" s="147" customFormat="1" ht="15.75">
      <c r="A48" s="123">
        <f>A47+1</f>
        <v>20</v>
      </c>
      <c r="B48" s="7" t="s">
        <v>55</v>
      </c>
      <c r="C48" s="144" t="s">
        <v>121</v>
      </c>
      <c r="D48" s="366" t="s">
        <v>399</v>
      </c>
      <c r="E48" s="307">
        <f>E47</f>
        <v>12</v>
      </c>
      <c r="F48" s="307"/>
      <c r="G48" s="91"/>
      <c r="H48" s="56"/>
      <c r="I48" s="91"/>
      <c r="J48" s="91"/>
      <c r="K48" s="91"/>
      <c r="L48" s="91"/>
      <c r="M48" s="91"/>
      <c r="N48" s="91"/>
      <c r="O48" s="91"/>
      <c r="P48" s="91"/>
    </row>
    <row r="49" spans="1:16" s="89" customFormat="1" ht="13.5" thickBot="1">
      <c r="A49" s="367">
        <v>21</v>
      </c>
      <c r="B49" s="7" t="s">
        <v>55</v>
      </c>
      <c r="C49" s="144" t="s">
        <v>227</v>
      </c>
      <c r="D49" s="368" t="s">
        <v>39</v>
      </c>
      <c r="E49" s="56">
        <v>18</v>
      </c>
      <c r="F49" s="56"/>
      <c r="G49" s="91"/>
      <c r="H49" s="56"/>
      <c r="I49" s="91"/>
      <c r="J49" s="91"/>
      <c r="K49" s="91"/>
      <c r="L49" s="91"/>
      <c r="M49" s="91"/>
      <c r="N49" s="91"/>
      <c r="O49" s="91"/>
      <c r="P49" s="91"/>
    </row>
    <row r="50" spans="1:16" s="98" customFormat="1" ht="13.5" thickBot="1">
      <c r="A50" s="92"/>
      <c r="B50" s="4"/>
      <c r="C50" s="93" t="s">
        <v>28</v>
      </c>
      <c r="D50" s="94"/>
      <c r="E50" s="95"/>
      <c r="F50" s="96"/>
      <c r="G50" s="96"/>
      <c r="H50" s="96"/>
      <c r="I50" s="96"/>
      <c r="J50" s="96"/>
      <c r="K50" s="96"/>
      <c r="L50" s="97"/>
      <c r="M50" s="97"/>
      <c r="N50" s="97"/>
      <c r="O50" s="97"/>
      <c r="P50" s="97"/>
    </row>
    <row r="51" spans="1:16">
      <c r="H51" s="58"/>
      <c r="I51" s="58"/>
      <c r="J51" s="100"/>
      <c r="K51" s="100" t="s">
        <v>29</v>
      </c>
      <c r="L51" s="101"/>
      <c r="M51" s="102"/>
      <c r="N51" s="102"/>
      <c r="O51" s="102"/>
      <c r="P51" s="103"/>
    </row>
    <row r="52" spans="1:16">
      <c r="A52" s="104"/>
      <c r="B52" s="104"/>
      <c r="C52" s="104"/>
      <c r="J52" s="105"/>
      <c r="K52" s="105"/>
      <c r="L52" s="105" t="s">
        <v>89</v>
      </c>
      <c r="M52" s="106"/>
      <c r="N52" s="106"/>
      <c r="O52" s="106"/>
      <c r="P52" s="125"/>
    </row>
    <row r="53" spans="1:16">
      <c r="N53" s="78"/>
      <c r="O53" s="78"/>
      <c r="P53" s="126"/>
    </row>
    <row r="54" spans="1:16" s="53" customFormat="1">
      <c r="A54" s="107"/>
      <c r="B54" s="108"/>
      <c r="C54" s="107"/>
      <c r="D54" s="107"/>
      <c r="E54" s="109"/>
      <c r="F54" s="110"/>
      <c r="G54" s="110"/>
      <c r="H54" s="110"/>
    </row>
    <row r="55" spans="1:16" s="53" customFormat="1">
      <c r="A55" s="111"/>
      <c r="B55" s="112"/>
      <c r="C55" s="113"/>
      <c r="P55" s="129"/>
    </row>
    <row r="56" spans="1:16" s="53" customFormat="1">
      <c r="B56" s="113" t="s">
        <v>30</v>
      </c>
      <c r="C56" s="114"/>
      <c r="D56" s="89"/>
      <c r="E56" s="115"/>
      <c r="J56" s="53" t="s">
        <v>31</v>
      </c>
      <c r="K56" s="116"/>
      <c r="L56" s="116"/>
      <c r="M56" s="116"/>
      <c r="N56" s="89"/>
    </row>
    <row r="57" spans="1:16" s="53" customFormat="1">
      <c r="C57" s="110" t="s">
        <v>32</v>
      </c>
      <c r="D57" s="117"/>
      <c r="L57" s="113" t="s">
        <v>32</v>
      </c>
      <c r="N57" s="89"/>
    </row>
    <row r="63" spans="1:16">
      <c r="C63" s="124"/>
    </row>
  </sheetData>
  <mergeCells count="10">
    <mergeCell ref="D11:D13"/>
    <mergeCell ref="E11:E13"/>
    <mergeCell ref="F11:K12"/>
    <mergeCell ref="A1:P1"/>
    <mergeCell ref="A2:P2"/>
    <mergeCell ref="N8:O8"/>
    <mergeCell ref="L11:P12"/>
    <mergeCell ref="A11:A13"/>
    <mergeCell ref="B11:B13"/>
    <mergeCell ref="C11:C13"/>
  </mergeCells>
  <phoneticPr fontId="36" type="noConversion"/>
  <printOptions horizontalCentered="1"/>
  <pageMargins left="0.19685039370078741" right="0.23622047244094491" top="0.98425196850393704" bottom="0.23622047244094491" header="0.51181102362204722" footer="0.19685039370078741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F35" sqref="F35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7.7109375" style="70" customWidth="1"/>
    <col min="7" max="7" width="8.42578125" style="70" customWidth="1"/>
    <col min="8" max="8" width="8.710937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256" width="11.42578125" style="59" customWidth="1"/>
    <col min="257" max="16384" width="9.140625" style="59"/>
  </cols>
  <sheetData>
    <row r="1" spans="1:16">
      <c r="A1" s="418" t="s">
        <v>129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140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58"/>
      <c r="J7" s="58"/>
      <c r="K7" s="58"/>
      <c r="L7" s="58"/>
      <c r="M7" s="58"/>
      <c r="N7" s="58"/>
      <c r="O7" s="58"/>
      <c r="P7" s="58"/>
    </row>
    <row r="8" spans="1:16">
      <c r="A8" s="68"/>
      <c r="B8" s="68"/>
      <c r="F8" s="72"/>
      <c r="K8" s="58"/>
      <c r="L8" s="66" t="s">
        <v>86</v>
      </c>
      <c r="M8" s="58"/>
      <c r="N8" s="420"/>
      <c r="O8" s="420"/>
      <c r="P8" s="58"/>
    </row>
    <row r="9" spans="1:16">
      <c r="A9" s="68"/>
      <c r="B9" s="68"/>
      <c r="F9" s="72"/>
      <c r="L9" s="74"/>
      <c r="M9" s="75"/>
      <c r="N9" s="73"/>
      <c r="O9" s="75"/>
      <c r="P9" s="75"/>
    </row>
    <row r="10" spans="1:16">
      <c r="A10" s="76"/>
      <c r="B10" s="76"/>
      <c r="C10" s="77"/>
      <c r="L10" s="58"/>
      <c r="M10" s="58"/>
      <c r="N10" s="58"/>
      <c r="O10" s="58"/>
    </row>
    <row r="11" spans="1:16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67" customFormat="1">
      <c r="A15" s="121"/>
      <c r="B15" s="119"/>
      <c r="C15" s="79" t="s">
        <v>140</v>
      </c>
      <c r="D15" s="145"/>
      <c r="E15" s="150"/>
      <c r="F15" s="285"/>
      <c r="G15" s="286"/>
      <c r="H15" s="56"/>
      <c r="I15" s="56"/>
      <c r="J15" s="56"/>
      <c r="K15" s="56"/>
      <c r="L15" s="287"/>
      <c r="M15" s="56"/>
      <c r="N15" s="56"/>
      <c r="O15" s="56"/>
      <c r="P15" s="56"/>
    </row>
    <row r="16" spans="1:16" s="67" customFormat="1" ht="15.75">
      <c r="A16" s="148">
        <v>1</v>
      </c>
      <c r="B16" s="118" t="s">
        <v>61</v>
      </c>
      <c r="C16" s="146" t="s">
        <v>139</v>
      </c>
      <c r="D16" s="143" t="s">
        <v>87</v>
      </c>
      <c r="E16" s="122">
        <v>74.55</v>
      </c>
      <c r="F16" s="52"/>
      <c r="G16" s="259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67" customFormat="1" ht="38.25">
      <c r="A17" s="148">
        <v>2</v>
      </c>
      <c r="B17" s="118" t="s">
        <v>38</v>
      </c>
      <c r="C17" s="146" t="s">
        <v>230</v>
      </c>
      <c r="D17" s="143" t="s">
        <v>54</v>
      </c>
      <c r="E17" s="122">
        <v>74.55</v>
      </c>
      <c r="F17" s="52"/>
      <c r="G17" s="259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67" customFormat="1">
      <c r="A18" s="148"/>
      <c r="B18" s="118"/>
      <c r="C18" s="146" t="s">
        <v>231</v>
      </c>
      <c r="D18" s="83" t="s">
        <v>148</v>
      </c>
      <c r="E18" s="244">
        <v>2</v>
      </c>
      <c r="F18" s="52"/>
      <c r="G18" s="259"/>
      <c r="H18" s="52"/>
      <c r="I18" s="52"/>
      <c r="J18" s="52"/>
      <c r="K18" s="52"/>
      <c r="L18" s="52"/>
      <c r="M18" s="52"/>
      <c r="N18" s="52"/>
      <c r="O18" s="52"/>
      <c r="P18" s="52"/>
    </row>
    <row r="19" spans="1:16" s="67" customFormat="1">
      <c r="A19" s="148"/>
      <c r="B19" s="118"/>
      <c r="C19" s="146" t="s">
        <v>232</v>
      </c>
      <c r="D19" s="83" t="s">
        <v>148</v>
      </c>
      <c r="E19" s="244">
        <v>3</v>
      </c>
      <c r="F19" s="52"/>
      <c r="G19" s="259"/>
      <c r="H19" s="52"/>
      <c r="I19" s="52"/>
      <c r="J19" s="52"/>
      <c r="K19" s="52"/>
      <c r="L19" s="52"/>
      <c r="M19" s="52"/>
      <c r="N19" s="52"/>
      <c r="O19" s="52"/>
      <c r="P19" s="52"/>
    </row>
    <row r="20" spans="1:16" s="67" customFormat="1">
      <c r="A20" s="148"/>
      <c r="B20" s="118"/>
      <c r="C20" s="146" t="s">
        <v>233</v>
      </c>
      <c r="D20" s="83" t="s">
        <v>148</v>
      </c>
      <c r="E20" s="244">
        <v>8</v>
      </c>
      <c r="F20" s="52"/>
      <c r="G20" s="259"/>
      <c r="H20" s="52"/>
      <c r="I20" s="52"/>
      <c r="J20" s="52"/>
      <c r="K20" s="52"/>
      <c r="L20" s="52"/>
      <c r="M20" s="52"/>
      <c r="N20" s="52"/>
      <c r="O20" s="52"/>
      <c r="P20" s="52"/>
    </row>
    <row r="21" spans="1:16" s="67" customFormat="1">
      <c r="A21" s="148"/>
      <c r="B21" s="118"/>
      <c r="C21" s="146" t="s">
        <v>234</v>
      </c>
      <c r="D21" s="83" t="s">
        <v>148</v>
      </c>
      <c r="E21" s="244">
        <v>2</v>
      </c>
      <c r="F21" s="52"/>
      <c r="G21" s="259"/>
      <c r="H21" s="52"/>
      <c r="I21" s="52"/>
      <c r="J21" s="52"/>
      <c r="K21" s="52"/>
      <c r="L21" s="52"/>
      <c r="M21" s="52"/>
      <c r="N21" s="52"/>
      <c r="O21" s="52"/>
      <c r="P21" s="52"/>
    </row>
    <row r="22" spans="1:16" s="67" customFormat="1">
      <c r="A22" s="148"/>
      <c r="B22" s="118"/>
      <c r="C22" s="146" t="s">
        <v>235</v>
      </c>
      <c r="D22" s="83" t="s">
        <v>148</v>
      </c>
      <c r="E22" s="244">
        <v>5</v>
      </c>
      <c r="F22" s="52"/>
      <c r="G22" s="259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7" customFormat="1">
      <c r="A23" s="148"/>
      <c r="B23" s="118"/>
      <c r="C23" s="146" t="s">
        <v>236</v>
      </c>
      <c r="D23" s="83" t="s">
        <v>148</v>
      </c>
      <c r="E23" s="244">
        <v>18</v>
      </c>
      <c r="F23" s="52"/>
      <c r="G23" s="259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67" customFormat="1">
      <c r="A24" s="148"/>
      <c r="B24" s="118"/>
      <c r="C24" s="146" t="s">
        <v>237</v>
      </c>
      <c r="D24" s="83" t="s">
        <v>148</v>
      </c>
      <c r="E24" s="244">
        <v>9</v>
      </c>
      <c r="F24" s="52"/>
      <c r="G24" s="259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67" customFormat="1">
      <c r="A25" s="148"/>
      <c r="B25" s="118"/>
      <c r="C25" s="146" t="s">
        <v>238</v>
      </c>
      <c r="D25" s="83" t="s">
        <v>148</v>
      </c>
      <c r="E25" s="244">
        <v>1</v>
      </c>
      <c r="F25" s="52"/>
      <c r="G25" s="259"/>
      <c r="H25" s="52"/>
      <c r="I25" s="52"/>
      <c r="J25" s="52"/>
      <c r="K25" s="52"/>
      <c r="L25" s="52"/>
      <c r="M25" s="52"/>
      <c r="N25" s="52"/>
      <c r="O25" s="52"/>
      <c r="P25" s="52"/>
    </row>
    <row r="26" spans="1:16" s="67" customFormat="1" ht="25.5">
      <c r="A26" s="344">
        <v>3</v>
      </c>
      <c r="B26" s="118" t="s">
        <v>38</v>
      </c>
      <c r="C26" s="146" t="s">
        <v>366</v>
      </c>
      <c r="D26" s="347" t="s">
        <v>400</v>
      </c>
      <c r="E26" s="122">
        <v>19.05</v>
      </c>
      <c r="F26" s="52"/>
      <c r="G26" s="259"/>
      <c r="H26" s="52"/>
      <c r="I26" s="52"/>
      <c r="J26" s="52"/>
      <c r="K26" s="52"/>
      <c r="L26" s="52"/>
      <c r="M26" s="52"/>
      <c r="N26" s="52"/>
      <c r="O26" s="52"/>
      <c r="P26" s="52"/>
    </row>
    <row r="27" spans="1:16" s="67" customFormat="1">
      <c r="A27" s="344"/>
      <c r="B27" s="118"/>
      <c r="C27" s="146" t="s">
        <v>365</v>
      </c>
      <c r="D27" s="347" t="s">
        <v>148</v>
      </c>
      <c r="E27" s="244">
        <v>3</v>
      </c>
      <c r="F27" s="52"/>
      <c r="G27" s="259"/>
      <c r="H27" s="52"/>
      <c r="I27" s="52"/>
      <c r="J27" s="52"/>
      <c r="K27" s="52"/>
      <c r="L27" s="52"/>
      <c r="M27" s="52"/>
      <c r="N27" s="52"/>
      <c r="O27" s="52"/>
      <c r="P27" s="52"/>
    </row>
    <row r="28" spans="1:16" s="67" customFormat="1">
      <c r="A28" s="344"/>
      <c r="B28" s="118"/>
      <c r="C28" s="146" t="s">
        <v>364</v>
      </c>
      <c r="D28" s="347" t="s">
        <v>148</v>
      </c>
      <c r="E28" s="244">
        <v>3</v>
      </c>
      <c r="F28" s="52"/>
      <c r="G28" s="259"/>
      <c r="H28" s="52"/>
      <c r="I28" s="52"/>
      <c r="J28" s="52"/>
      <c r="K28" s="52"/>
      <c r="L28" s="52"/>
      <c r="M28" s="52"/>
      <c r="N28" s="52"/>
      <c r="O28" s="52"/>
      <c r="P28" s="52"/>
    </row>
    <row r="29" spans="1:16" s="67" customFormat="1" ht="13.5" thickBot="1">
      <c r="A29" s="360"/>
      <c r="B29" s="118"/>
      <c r="C29" s="146" t="s">
        <v>363</v>
      </c>
      <c r="D29" s="347" t="s">
        <v>148</v>
      </c>
      <c r="E29" s="244">
        <v>3</v>
      </c>
      <c r="F29" s="52"/>
      <c r="G29" s="259"/>
      <c r="H29" s="52"/>
      <c r="I29" s="52"/>
      <c r="J29" s="52"/>
      <c r="K29" s="52"/>
      <c r="L29" s="52"/>
      <c r="M29" s="52"/>
      <c r="N29" s="52"/>
      <c r="O29" s="52"/>
      <c r="P29" s="52"/>
    </row>
    <row r="30" spans="1:16" s="98" customFormat="1" ht="13.5" thickBot="1">
      <c r="A30" s="92"/>
      <c r="B30" s="4"/>
      <c r="C30" s="93" t="s">
        <v>28</v>
      </c>
      <c r="D30" s="94"/>
      <c r="E30" s="95"/>
      <c r="F30" s="96"/>
      <c r="G30" s="96"/>
      <c r="H30" s="96"/>
      <c r="I30" s="96"/>
      <c r="J30" s="96"/>
      <c r="K30" s="96"/>
      <c r="L30" s="97"/>
      <c r="M30" s="262"/>
      <c r="N30" s="262"/>
      <c r="O30" s="262"/>
      <c r="P30" s="262"/>
    </row>
    <row r="31" spans="1:16">
      <c r="H31" s="58"/>
      <c r="I31" s="58"/>
      <c r="J31" s="100"/>
      <c r="K31" s="100" t="s">
        <v>29</v>
      </c>
      <c r="L31" s="101"/>
      <c r="M31" s="80"/>
      <c r="N31" s="80"/>
      <c r="O31" s="80"/>
      <c r="P31" s="263"/>
    </row>
    <row r="32" spans="1:16">
      <c r="A32" s="104"/>
      <c r="B32" s="104"/>
      <c r="C32" s="104"/>
      <c r="J32" s="105"/>
      <c r="K32" s="105"/>
      <c r="L32" s="105" t="s">
        <v>89</v>
      </c>
      <c r="M32" s="264"/>
      <c r="N32" s="264"/>
      <c r="O32" s="264"/>
      <c r="P32" s="265"/>
    </row>
    <row r="33" spans="1:16">
      <c r="N33" s="78"/>
      <c r="O33" s="78"/>
      <c r="P33" s="126"/>
    </row>
    <row r="34" spans="1:16" s="53" customFormat="1">
      <c r="A34" s="107"/>
      <c r="B34" s="108"/>
      <c r="C34" s="107"/>
      <c r="D34" s="107"/>
      <c r="E34" s="109"/>
      <c r="F34" s="110"/>
      <c r="G34" s="110"/>
      <c r="H34" s="110"/>
    </row>
    <row r="35" spans="1:16" s="53" customFormat="1">
      <c r="A35" s="111"/>
      <c r="B35" s="112"/>
      <c r="C35" s="113"/>
      <c r="P35" s="129"/>
    </row>
    <row r="36" spans="1:16" s="53" customFormat="1">
      <c r="B36" s="113" t="s">
        <v>30</v>
      </c>
      <c r="C36" s="114"/>
      <c r="D36" s="89"/>
      <c r="E36" s="115"/>
      <c r="J36" s="53" t="s">
        <v>31</v>
      </c>
      <c r="K36" s="116"/>
      <c r="L36" s="116"/>
      <c r="M36" s="116"/>
      <c r="N36" s="89"/>
    </row>
    <row r="37" spans="1:16" s="53" customFormat="1">
      <c r="C37" s="110" t="s">
        <v>32</v>
      </c>
      <c r="D37" s="117"/>
      <c r="L37" s="113" t="s">
        <v>32</v>
      </c>
      <c r="N37" s="89"/>
    </row>
  </sheetData>
  <mergeCells count="10">
    <mergeCell ref="C11:C13"/>
    <mergeCell ref="D11:D13"/>
    <mergeCell ref="E11:E13"/>
    <mergeCell ref="F11:K12"/>
    <mergeCell ref="A1:P1"/>
    <mergeCell ref="A2:P2"/>
    <mergeCell ref="N8:O8"/>
    <mergeCell ref="L11:P12"/>
    <mergeCell ref="A11:A13"/>
    <mergeCell ref="B11:B13"/>
  </mergeCells>
  <phoneticPr fontId="36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workbookViewId="0">
      <selection activeCell="F41" sqref="F41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7.7109375" style="70" customWidth="1"/>
    <col min="7" max="7" width="8.42578125" style="70" customWidth="1"/>
    <col min="8" max="8" width="8.710937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256" width="11.42578125" style="59" customWidth="1"/>
    <col min="257" max="16384" width="9.140625" style="59"/>
  </cols>
  <sheetData>
    <row r="1" spans="1:20">
      <c r="A1" s="418" t="s">
        <v>229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0">
      <c r="A2" s="419" t="s">
        <v>228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2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0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20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20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20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241"/>
      <c r="J7" s="241"/>
      <c r="K7" s="241"/>
      <c r="L7" s="241"/>
      <c r="M7" s="241"/>
      <c r="N7" s="241"/>
      <c r="O7" s="241"/>
      <c r="P7" s="241"/>
    </row>
    <row r="8" spans="1:20">
      <c r="A8" s="68"/>
      <c r="B8" s="68"/>
      <c r="F8" s="72"/>
      <c r="K8" s="241"/>
      <c r="L8" s="242" t="s">
        <v>86</v>
      </c>
      <c r="M8" s="241"/>
      <c r="N8" s="420"/>
      <c r="O8" s="420"/>
      <c r="P8" s="241"/>
    </row>
    <row r="9" spans="1:20">
      <c r="A9" s="68"/>
      <c r="B9" s="68"/>
      <c r="F9" s="72"/>
      <c r="L9" s="74"/>
      <c r="M9" s="75"/>
      <c r="N9" s="243"/>
      <c r="O9" s="75"/>
      <c r="P9" s="75"/>
    </row>
    <row r="10" spans="1:20">
      <c r="A10" s="76"/>
      <c r="B10" s="76"/>
      <c r="C10" s="77"/>
      <c r="L10" s="241"/>
      <c r="M10" s="241"/>
      <c r="N10" s="241"/>
      <c r="O10" s="241"/>
    </row>
    <row r="11" spans="1:20" s="67" customFormat="1" ht="6" customHeight="1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20" s="67" customFormat="1" ht="6.75" customHeight="1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20" s="67" customFormat="1" ht="44.25" customHeight="1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20" s="67" customFormat="1">
      <c r="A14" s="138" t="s">
        <v>78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20" s="67" customFormat="1" ht="25.5">
      <c r="A15" s="81"/>
      <c r="B15" s="7"/>
      <c r="C15" s="248" t="s">
        <v>240</v>
      </c>
      <c r="D15" s="83"/>
      <c r="E15" s="84"/>
      <c r="F15" s="256"/>
      <c r="G15" s="257"/>
      <c r="H15" s="91"/>
      <c r="I15" s="91"/>
      <c r="J15" s="91"/>
      <c r="K15" s="91"/>
      <c r="L15" s="257"/>
      <c r="M15" s="91"/>
      <c r="N15" s="91"/>
      <c r="O15" s="91"/>
      <c r="P15" s="91"/>
    </row>
    <row r="16" spans="1:20" s="67" customFormat="1" ht="25.5">
      <c r="A16" s="81">
        <v>1</v>
      </c>
      <c r="B16" s="7" t="s">
        <v>239</v>
      </c>
      <c r="C16" s="144" t="s">
        <v>315</v>
      </c>
      <c r="D16" s="83" t="s">
        <v>54</v>
      </c>
      <c r="E16" s="84">
        <f>1.8*1.2*'Apkure 2-1'!E16</f>
        <v>181.44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R16" s="245"/>
      <c r="S16" s="245"/>
      <c r="T16" s="245"/>
    </row>
    <row r="17" spans="1:256" s="67" customFormat="1" ht="15.75">
      <c r="A17" s="81">
        <v>2</v>
      </c>
      <c r="B17" s="7" t="s">
        <v>239</v>
      </c>
      <c r="C17" s="246" t="s">
        <v>320</v>
      </c>
      <c r="D17" s="83" t="s">
        <v>54</v>
      </c>
      <c r="E17" s="84">
        <f>E16</f>
        <v>181.44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R17" s="245"/>
      <c r="S17" s="245"/>
      <c r="T17" s="245"/>
    </row>
    <row r="18" spans="1:256" s="233" customFormat="1" ht="25.5">
      <c r="A18" s="81">
        <v>3</v>
      </c>
      <c r="B18" s="7" t="s">
        <v>239</v>
      </c>
      <c r="C18" s="144" t="s">
        <v>321</v>
      </c>
      <c r="D18" s="83" t="s">
        <v>54</v>
      </c>
      <c r="E18" s="247">
        <f>E17</f>
        <v>181.44</v>
      </c>
      <c r="F18" s="91"/>
      <c r="G18" s="91"/>
      <c r="H18" s="56"/>
      <c r="I18" s="91"/>
      <c r="J18" s="91"/>
      <c r="K18" s="91"/>
      <c r="L18" s="91"/>
      <c r="M18" s="91"/>
      <c r="N18" s="91"/>
      <c r="O18" s="91"/>
      <c r="P18" s="91"/>
      <c r="R18" s="234"/>
      <c r="S18" s="234"/>
      <c r="T18" s="234"/>
    </row>
    <row r="19" spans="1:256">
      <c r="A19" s="344">
        <v>4</v>
      </c>
      <c r="B19" s="345" t="s">
        <v>61</v>
      </c>
      <c r="C19" s="346" t="s">
        <v>362</v>
      </c>
      <c r="D19" s="347" t="s">
        <v>148</v>
      </c>
      <c r="E19" s="348">
        <v>42</v>
      </c>
      <c r="F19" s="349"/>
      <c r="G19" s="349"/>
      <c r="H19" s="307"/>
      <c r="I19" s="349"/>
      <c r="J19" s="349"/>
      <c r="K19" s="349"/>
      <c r="L19" s="349"/>
      <c r="M19" s="349"/>
      <c r="N19" s="349"/>
      <c r="O19" s="349"/>
      <c r="P19" s="349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>
      <c r="A20" s="148"/>
      <c r="B20" s="118"/>
      <c r="C20" s="250" t="s">
        <v>246</v>
      </c>
      <c r="D20" s="83"/>
      <c r="E20" s="122"/>
      <c r="F20" s="91"/>
      <c r="G20" s="91"/>
      <c r="H20" s="56"/>
      <c r="I20" s="91"/>
      <c r="J20" s="91"/>
      <c r="K20" s="91"/>
      <c r="L20" s="91"/>
      <c r="M20" s="91"/>
      <c r="N20" s="91"/>
      <c r="O20" s="91"/>
      <c r="P20" s="91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>
      <c r="A21" s="148">
        <v>1</v>
      </c>
      <c r="B21" s="118" t="s">
        <v>239</v>
      </c>
      <c r="C21" s="215" t="s">
        <v>242</v>
      </c>
      <c r="D21" s="175" t="s">
        <v>163</v>
      </c>
      <c r="E21" s="122">
        <v>65.11</v>
      </c>
      <c r="F21" s="91"/>
      <c r="G21" s="91"/>
      <c r="H21" s="56"/>
      <c r="I21" s="91"/>
      <c r="J21" s="91"/>
      <c r="K21" s="91"/>
      <c r="L21" s="91"/>
      <c r="M21" s="91"/>
      <c r="N21" s="91"/>
      <c r="O21" s="91"/>
      <c r="P21" s="91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>
      <c r="A22" s="148"/>
      <c r="B22" s="118"/>
      <c r="C22" s="288" t="s">
        <v>318</v>
      </c>
      <c r="D22" s="175" t="s">
        <v>245</v>
      </c>
      <c r="E22" s="122">
        <f>SUM(E21*0.3)</f>
        <v>19.53</v>
      </c>
      <c r="F22" s="91"/>
      <c r="G22" s="91"/>
      <c r="H22" s="56"/>
      <c r="I22" s="91"/>
      <c r="J22" s="91"/>
      <c r="K22" s="91"/>
      <c r="L22" s="91"/>
      <c r="M22" s="91"/>
      <c r="N22" s="91"/>
      <c r="O22" s="91"/>
      <c r="P22" s="91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>
      <c r="A23" s="148"/>
      <c r="B23" s="118"/>
      <c r="C23" s="289" t="s">
        <v>314</v>
      </c>
      <c r="D23" s="175" t="s">
        <v>37</v>
      </c>
      <c r="E23" s="122">
        <v>1000</v>
      </c>
      <c r="F23" s="91"/>
      <c r="G23" s="91"/>
      <c r="H23" s="56"/>
      <c r="I23" s="91"/>
      <c r="J23" s="91"/>
      <c r="K23" s="91"/>
      <c r="L23" s="91"/>
      <c r="M23" s="91"/>
      <c r="N23" s="91"/>
      <c r="O23" s="91"/>
      <c r="P23" s="91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>
      <c r="A24" s="148"/>
      <c r="B24" s="118"/>
      <c r="C24" s="289" t="s">
        <v>408</v>
      </c>
      <c r="D24" s="175" t="s">
        <v>39</v>
      </c>
      <c r="E24" s="122">
        <v>180</v>
      </c>
      <c r="F24" s="91"/>
      <c r="G24" s="91"/>
      <c r="H24" s="56"/>
      <c r="I24" s="91"/>
      <c r="J24" s="91"/>
      <c r="K24" s="91"/>
      <c r="L24" s="91"/>
      <c r="M24" s="91"/>
      <c r="N24" s="91"/>
      <c r="O24" s="91"/>
      <c r="P24" s="91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>
      <c r="A25" s="148">
        <v>2</v>
      </c>
      <c r="B25" s="118" t="s">
        <v>239</v>
      </c>
      <c r="C25" s="288" t="s">
        <v>243</v>
      </c>
      <c r="D25" s="175" t="s">
        <v>163</v>
      </c>
      <c r="E25" s="122">
        <f>SUM(E21)</f>
        <v>65.11</v>
      </c>
      <c r="F25" s="91"/>
      <c r="G25" s="91"/>
      <c r="H25" s="56"/>
      <c r="I25" s="91"/>
      <c r="J25" s="91"/>
      <c r="K25" s="91"/>
      <c r="L25" s="91"/>
      <c r="M25" s="91"/>
      <c r="N25" s="91"/>
      <c r="O25" s="91"/>
      <c r="P25" s="91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>
      <c r="A26" s="148"/>
      <c r="B26" s="118"/>
      <c r="C26" s="289" t="s">
        <v>316</v>
      </c>
      <c r="D26" s="249" t="s">
        <v>37</v>
      </c>
      <c r="E26" s="122">
        <f>SUM(E25*3)</f>
        <v>195.33</v>
      </c>
      <c r="F26" s="91"/>
      <c r="G26" s="91"/>
      <c r="H26" s="56"/>
      <c r="I26" s="91"/>
      <c r="J26" s="91"/>
      <c r="K26" s="91"/>
      <c r="L26" s="91"/>
      <c r="M26" s="91"/>
      <c r="N26" s="91"/>
      <c r="O26" s="91"/>
      <c r="P26" s="91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>
      <c r="A27" s="148"/>
      <c r="B27" s="118"/>
      <c r="C27" s="289" t="s">
        <v>317</v>
      </c>
      <c r="D27" s="249" t="s">
        <v>163</v>
      </c>
      <c r="E27" s="122">
        <f>SUM(E25*0.04)</f>
        <v>2.6</v>
      </c>
      <c r="F27" s="91"/>
      <c r="G27" s="91"/>
      <c r="H27" s="56"/>
      <c r="I27" s="91"/>
      <c r="J27" s="91"/>
      <c r="K27" s="91"/>
      <c r="L27" s="91"/>
      <c r="M27" s="91"/>
      <c r="N27" s="91"/>
      <c r="O27" s="91"/>
      <c r="P27" s="91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>
      <c r="A28" s="148"/>
      <c r="B28" s="118"/>
      <c r="C28" s="288" t="s">
        <v>313</v>
      </c>
      <c r="D28" s="249" t="s">
        <v>245</v>
      </c>
      <c r="E28" s="122">
        <f>SUM(E25*0.3)</f>
        <v>19.53</v>
      </c>
      <c r="F28" s="91"/>
      <c r="G28" s="91"/>
      <c r="H28" s="56"/>
      <c r="I28" s="91"/>
      <c r="J28" s="91"/>
      <c r="K28" s="91"/>
      <c r="L28" s="91"/>
      <c r="M28" s="91"/>
      <c r="N28" s="91"/>
      <c r="O28" s="91"/>
      <c r="P28" s="91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>
      <c r="A29" s="148">
        <v>3</v>
      </c>
      <c r="B29" s="118" t="s">
        <v>239</v>
      </c>
      <c r="C29" s="289" t="s">
        <v>244</v>
      </c>
      <c r="D29" s="175" t="s">
        <v>163</v>
      </c>
      <c r="E29" s="122">
        <f>SUM(E21)</f>
        <v>65.11</v>
      </c>
      <c r="F29" s="91"/>
      <c r="G29" s="91"/>
      <c r="H29" s="56"/>
      <c r="I29" s="91"/>
      <c r="J29" s="91"/>
      <c r="K29" s="91"/>
      <c r="L29" s="91"/>
      <c r="M29" s="91"/>
      <c r="N29" s="91"/>
      <c r="O29" s="91"/>
      <c r="P29" s="91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>
      <c r="A30" s="148"/>
      <c r="B30" s="118"/>
      <c r="C30" s="289" t="s">
        <v>319</v>
      </c>
      <c r="D30" s="175" t="s">
        <v>245</v>
      </c>
      <c r="E30" s="122">
        <f>SUM(E29*0.3)</f>
        <v>19.53</v>
      </c>
      <c r="F30" s="91"/>
      <c r="G30" s="91"/>
      <c r="H30" s="56"/>
      <c r="I30" s="91"/>
      <c r="J30" s="91"/>
      <c r="K30" s="91"/>
      <c r="L30" s="91"/>
      <c r="M30" s="91"/>
      <c r="N30" s="91"/>
      <c r="O30" s="91"/>
      <c r="P30" s="91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ht="13.5" thickBot="1">
      <c r="A31" s="148">
        <v>4</v>
      </c>
      <c r="B31" s="118" t="s">
        <v>38</v>
      </c>
      <c r="C31" s="146" t="s">
        <v>247</v>
      </c>
      <c r="D31" s="83" t="s">
        <v>241</v>
      </c>
      <c r="E31" s="122">
        <v>70</v>
      </c>
      <c r="F31" s="91"/>
      <c r="G31" s="91"/>
      <c r="H31" s="56"/>
      <c r="I31" s="91"/>
      <c r="J31" s="91"/>
      <c r="K31" s="91"/>
      <c r="L31" s="91"/>
      <c r="M31" s="91"/>
      <c r="N31" s="91"/>
      <c r="O31" s="91"/>
      <c r="P31" s="91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s="53" customFormat="1" ht="13.5" thickBot="1">
      <c r="A32" s="92"/>
      <c r="B32" s="4"/>
      <c r="C32" s="93" t="s">
        <v>28</v>
      </c>
      <c r="D32" s="94"/>
      <c r="E32" s="95"/>
      <c r="F32" s="96"/>
      <c r="G32" s="96"/>
      <c r="H32" s="96"/>
      <c r="I32" s="96"/>
      <c r="J32" s="96"/>
      <c r="K32" s="96"/>
      <c r="L32" s="97"/>
      <c r="M32" s="97"/>
      <c r="N32" s="97"/>
      <c r="O32" s="97"/>
      <c r="P32" s="97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53" customFormat="1">
      <c r="A33" s="99"/>
      <c r="B33" s="99"/>
      <c r="C33" s="69"/>
      <c r="D33" s="70"/>
      <c r="E33" s="71"/>
      <c r="F33" s="70"/>
      <c r="G33" s="70"/>
      <c r="H33" s="241"/>
      <c r="I33" s="241"/>
      <c r="J33" s="100"/>
      <c r="K33" s="100" t="s">
        <v>29</v>
      </c>
      <c r="L33" s="101"/>
      <c r="M33" s="102"/>
      <c r="N33" s="102"/>
      <c r="O33" s="102"/>
      <c r="P33" s="103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s="53" customFormat="1">
      <c r="A34" s="104"/>
      <c r="B34" s="104"/>
      <c r="C34" s="104"/>
      <c r="D34" s="70"/>
      <c r="E34" s="71"/>
      <c r="F34" s="70"/>
      <c r="G34" s="70"/>
      <c r="H34" s="70"/>
      <c r="I34" s="70"/>
      <c r="J34" s="105"/>
      <c r="K34" s="105"/>
      <c r="L34" s="105" t="s">
        <v>89</v>
      </c>
      <c r="M34" s="106"/>
      <c r="N34" s="106"/>
      <c r="O34" s="106"/>
      <c r="P34" s="125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s="53" customFormat="1">
      <c r="A35" s="99"/>
      <c r="B35" s="99"/>
      <c r="C35" s="69"/>
      <c r="D35" s="70"/>
      <c r="E35" s="71"/>
      <c r="F35" s="70"/>
      <c r="G35" s="70"/>
      <c r="H35" s="70"/>
      <c r="I35" s="70"/>
      <c r="J35" s="70"/>
      <c r="K35" s="70"/>
      <c r="L35" s="70"/>
      <c r="M35" s="70"/>
      <c r="N35" s="78"/>
      <c r="O35" s="78"/>
      <c r="P35" s="12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>
      <c r="A36" s="107"/>
      <c r="B36" s="108"/>
      <c r="C36" s="107"/>
      <c r="D36" s="107"/>
      <c r="E36" s="109"/>
      <c r="F36" s="110"/>
      <c r="G36" s="110"/>
      <c r="H36" s="11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>
      <c r="A37" s="111"/>
      <c r="B37" s="112"/>
      <c r="C37" s="11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129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>
      <c r="A38" s="53"/>
      <c r="B38" s="113" t="s">
        <v>30</v>
      </c>
      <c r="C38" s="114"/>
      <c r="D38" s="89"/>
      <c r="E38" s="115"/>
      <c r="F38" s="53"/>
      <c r="G38" s="53"/>
      <c r="H38" s="53"/>
      <c r="I38" s="53"/>
      <c r="J38" s="53" t="s">
        <v>31</v>
      </c>
      <c r="K38" s="116"/>
      <c r="L38" s="116"/>
      <c r="M38" s="116"/>
      <c r="N38" s="89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>
      <c r="A39" s="53"/>
      <c r="B39" s="53"/>
      <c r="C39" s="110" t="s">
        <v>32</v>
      </c>
      <c r="D39" s="117"/>
      <c r="E39" s="53"/>
      <c r="F39" s="53"/>
      <c r="G39" s="53"/>
      <c r="H39" s="53"/>
      <c r="I39" s="53"/>
      <c r="J39" s="53"/>
      <c r="K39" s="53"/>
      <c r="L39" s="113" t="s">
        <v>32</v>
      </c>
      <c r="M39" s="53"/>
      <c r="N39" s="89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H34" sqref="H34"/>
    </sheetView>
  </sheetViews>
  <sheetFormatPr defaultRowHeight="12.75"/>
  <cols>
    <col min="1" max="1" width="3.28515625" style="99" customWidth="1"/>
    <col min="2" max="2" width="7.42578125" style="99" customWidth="1"/>
    <col min="3" max="3" width="53.85546875" style="69" customWidth="1"/>
    <col min="4" max="4" width="5.140625" style="70" customWidth="1"/>
    <col min="5" max="5" width="6.85546875" style="71" customWidth="1"/>
    <col min="6" max="6" width="5.42578125" style="70" customWidth="1"/>
    <col min="7" max="7" width="8" style="70" customWidth="1"/>
    <col min="8" max="8" width="7.85546875" style="70" customWidth="1"/>
    <col min="9" max="9" width="7.28515625" style="70" customWidth="1"/>
    <col min="10" max="10" width="7.42578125" style="70" customWidth="1"/>
    <col min="11" max="11" width="7.28515625" style="70" customWidth="1"/>
    <col min="12" max="12" width="8.85546875" style="70" customWidth="1"/>
    <col min="13" max="13" width="8.42578125" style="70" customWidth="1"/>
    <col min="14" max="14" width="10" style="70" customWidth="1"/>
    <col min="15" max="15" width="8.28515625" style="70" customWidth="1"/>
    <col min="16" max="16" width="9.42578125" style="70" customWidth="1"/>
    <col min="17" max="17" width="8.85546875" style="59" customWidth="1"/>
    <col min="18" max="19" width="10.85546875" style="59" customWidth="1"/>
    <col min="20" max="256" width="11.42578125" style="59" customWidth="1"/>
    <col min="257" max="16384" width="9.140625" style="59"/>
  </cols>
  <sheetData>
    <row r="1" spans="1:16">
      <c r="A1" s="418" t="s">
        <v>256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>
      <c r="A2" s="419" t="s">
        <v>257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1" customFormat="1">
      <c r="A4" s="61" t="str">
        <f>Kopsavilkums_Nr.1!A4</f>
        <v>Būves nosaukums:  Daudzdzīvokļu ēka</v>
      </c>
      <c r="B4" s="62"/>
      <c r="C4" s="62"/>
      <c r="D4" s="62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1" customFormat="1">
      <c r="A5" s="61" t="str">
        <f>Kopsavilkums_Nr.1!A5</f>
        <v>Objekta nosaukums: Energoefektivitātes paaugstināšana dzīvojamai mājai</v>
      </c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s="61" customFormat="1">
      <c r="A6" s="61" t="str">
        <f>Kopsavilkums_Nr.1!A6</f>
        <v>Objekta adrese:  Lāčplēša iela 17, Jelgava, LV-3002, KAD.NR.09000270187001</v>
      </c>
      <c r="E6" s="65"/>
      <c r="F6" s="65"/>
      <c r="G6" s="65"/>
      <c r="H6" s="65"/>
      <c r="I6" s="65"/>
      <c r="J6" s="65"/>
      <c r="K6" s="64"/>
      <c r="L6" s="64"/>
      <c r="M6" s="64"/>
      <c r="N6" s="64"/>
      <c r="O6" s="64"/>
      <c r="P6" s="64"/>
    </row>
    <row r="7" spans="1:16" s="67" customFormat="1">
      <c r="A7" s="67" t="str">
        <f>'Būvlaukums 1-1'!A7:G7</f>
        <v>Tāme sastādīta 2018.gada tirgus cenās, pamatojoties uz Inventrizācijas lietu, Tehniskās apsekošanas atzinuma un Energosertifikātu</v>
      </c>
      <c r="H7" s="254"/>
      <c r="I7" s="251"/>
      <c r="J7" s="251"/>
      <c r="K7" s="251"/>
      <c r="L7" s="251"/>
      <c r="M7" s="251"/>
      <c r="N7" s="251"/>
      <c r="O7" s="251"/>
      <c r="P7" s="251"/>
    </row>
    <row r="8" spans="1:16">
      <c r="A8" s="68"/>
      <c r="B8" s="68"/>
      <c r="F8" s="72"/>
      <c r="K8" s="251"/>
      <c r="L8" s="252" t="s">
        <v>86</v>
      </c>
      <c r="M8" s="251"/>
      <c r="N8" s="420"/>
      <c r="O8" s="420"/>
      <c r="P8" s="251"/>
    </row>
    <row r="9" spans="1:16">
      <c r="A9" s="68"/>
      <c r="B9" s="68"/>
      <c r="F9" s="72"/>
      <c r="L9" s="74"/>
      <c r="M9" s="75"/>
      <c r="N9" s="253"/>
      <c r="O9" s="75"/>
      <c r="P9" s="75"/>
    </row>
    <row r="10" spans="1:16">
      <c r="A10" s="76"/>
      <c r="B10" s="76"/>
      <c r="C10" s="77"/>
      <c r="L10" s="251"/>
      <c r="M10" s="251"/>
      <c r="N10" s="251"/>
      <c r="O10" s="251"/>
    </row>
    <row r="11" spans="1:16" s="67" customFormat="1" ht="13.5" thickBot="1">
      <c r="A11" s="425" t="s">
        <v>20</v>
      </c>
      <c r="B11" s="428" t="s">
        <v>14</v>
      </c>
      <c r="C11" s="407" t="s">
        <v>15</v>
      </c>
      <c r="D11" s="410" t="s">
        <v>21</v>
      </c>
      <c r="E11" s="413" t="s">
        <v>22</v>
      </c>
      <c r="F11" s="416" t="s">
        <v>16</v>
      </c>
      <c r="G11" s="416"/>
      <c r="H11" s="416"/>
      <c r="I11" s="416"/>
      <c r="J11" s="416"/>
      <c r="K11" s="416"/>
      <c r="L11" s="421" t="s">
        <v>17</v>
      </c>
      <c r="M11" s="421"/>
      <c r="N11" s="421"/>
      <c r="O11" s="421"/>
      <c r="P11" s="422"/>
    </row>
    <row r="12" spans="1:16" s="67" customFormat="1" ht="13.5" thickBot="1">
      <c r="A12" s="426"/>
      <c r="B12" s="429"/>
      <c r="C12" s="408"/>
      <c r="D12" s="411"/>
      <c r="E12" s="414"/>
      <c r="F12" s="417"/>
      <c r="G12" s="417"/>
      <c r="H12" s="417"/>
      <c r="I12" s="417"/>
      <c r="J12" s="417"/>
      <c r="K12" s="417"/>
      <c r="L12" s="423" t="s">
        <v>23</v>
      </c>
      <c r="M12" s="423"/>
      <c r="N12" s="423" t="s">
        <v>24</v>
      </c>
      <c r="O12" s="423"/>
      <c r="P12" s="424" t="s">
        <v>25</v>
      </c>
    </row>
    <row r="13" spans="1:16" s="67" customFormat="1" ht="45">
      <c r="A13" s="427"/>
      <c r="B13" s="430"/>
      <c r="C13" s="409"/>
      <c r="D13" s="412"/>
      <c r="E13" s="415"/>
      <c r="F13" s="139" t="s">
        <v>26</v>
      </c>
      <c r="G13" s="139" t="s">
        <v>80</v>
      </c>
      <c r="H13" s="139" t="s">
        <v>81</v>
      </c>
      <c r="I13" s="139" t="s">
        <v>82</v>
      </c>
      <c r="J13" s="140" t="s">
        <v>83</v>
      </c>
      <c r="K13" s="140" t="s">
        <v>84</v>
      </c>
      <c r="L13" s="141" t="s">
        <v>27</v>
      </c>
      <c r="M13" s="139" t="s">
        <v>81</v>
      </c>
      <c r="N13" s="139" t="s">
        <v>82</v>
      </c>
      <c r="O13" s="140" t="s">
        <v>83</v>
      </c>
      <c r="P13" s="142" t="s">
        <v>85</v>
      </c>
    </row>
    <row r="14" spans="1:16" s="67" customFormat="1">
      <c r="A14" s="81">
        <v>1</v>
      </c>
      <c r="B14" s="138" t="s">
        <v>79</v>
      </c>
      <c r="C14" s="81">
        <f>B14+1</f>
        <v>3</v>
      </c>
      <c r="D14" s="81">
        <f t="shared" ref="D14:P14" si="0">C14+1</f>
        <v>4</v>
      </c>
      <c r="E14" s="81">
        <f t="shared" si="0"/>
        <v>5</v>
      </c>
      <c r="F14" s="81">
        <f t="shared" si="0"/>
        <v>6</v>
      </c>
      <c r="G14" s="81">
        <f t="shared" si="0"/>
        <v>7</v>
      </c>
      <c r="H14" s="81">
        <f t="shared" si="0"/>
        <v>8</v>
      </c>
      <c r="I14" s="81">
        <f t="shared" si="0"/>
        <v>9</v>
      </c>
      <c r="J14" s="81">
        <f t="shared" si="0"/>
        <v>10</v>
      </c>
      <c r="K14" s="81">
        <f t="shared" si="0"/>
        <v>11</v>
      </c>
      <c r="L14" s="81">
        <f t="shared" si="0"/>
        <v>12</v>
      </c>
      <c r="M14" s="81">
        <f t="shared" si="0"/>
        <v>13</v>
      </c>
      <c r="N14" s="81">
        <f t="shared" si="0"/>
        <v>14</v>
      </c>
      <c r="O14" s="81">
        <f t="shared" si="0"/>
        <v>15</v>
      </c>
      <c r="P14" s="81">
        <f t="shared" si="0"/>
        <v>16</v>
      </c>
    </row>
    <row r="15" spans="1:16" s="233" customFormat="1" ht="15.75">
      <c r="A15" s="290">
        <v>1</v>
      </c>
      <c r="B15" s="120" t="s">
        <v>77</v>
      </c>
      <c r="C15" s="144" t="s">
        <v>253</v>
      </c>
      <c r="D15" s="83" t="s">
        <v>54</v>
      </c>
      <c r="E15" s="56">
        <v>463.35</v>
      </c>
      <c r="F15" s="291"/>
      <c r="G15" s="292"/>
      <c r="H15" s="56"/>
      <c r="I15" s="292"/>
      <c r="J15" s="292"/>
      <c r="K15" s="292"/>
      <c r="L15" s="292"/>
      <c r="M15" s="292"/>
      <c r="N15" s="292"/>
      <c r="O15" s="292"/>
      <c r="P15" s="292"/>
    </row>
    <row r="16" spans="1:16" s="233" customFormat="1" ht="13.5" customHeight="1">
      <c r="A16" s="290"/>
      <c r="B16" s="120"/>
      <c r="C16" s="144" t="s">
        <v>269</v>
      </c>
      <c r="D16" s="83" t="s">
        <v>37</v>
      </c>
      <c r="E16" s="56">
        <f>E15*0.2</f>
        <v>92.67</v>
      </c>
      <c r="F16" s="291"/>
      <c r="G16" s="292"/>
      <c r="H16" s="56"/>
      <c r="I16" s="292"/>
      <c r="J16" s="292"/>
      <c r="K16" s="292"/>
      <c r="L16" s="292"/>
      <c r="M16" s="292"/>
      <c r="N16" s="292"/>
      <c r="O16" s="292"/>
      <c r="P16" s="292"/>
    </row>
    <row r="17" spans="1:16" s="147" customFormat="1" ht="15.75">
      <c r="A17" s="148">
        <v>2</v>
      </c>
      <c r="B17" s="120" t="s">
        <v>45</v>
      </c>
      <c r="C17" s="144" t="s">
        <v>252</v>
      </c>
      <c r="D17" s="143" t="s">
        <v>54</v>
      </c>
      <c r="E17" s="56">
        <v>463.35</v>
      </c>
      <c r="F17" s="293"/>
      <c r="G17" s="292"/>
      <c r="H17" s="56"/>
      <c r="I17" s="292"/>
      <c r="J17" s="292"/>
      <c r="K17" s="292"/>
      <c r="L17" s="292"/>
      <c r="M17" s="292"/>
      <c r="N17" s="292"/>
      <c r="O17" s="292"/>
      <c r="P17" s="292"/>
    </row>
    <row r="18" spans="1:16" s="147" customFormat="1" ht="15.75">
      <c r="A18" s="143"/>
      <c r="B18" s="120"/>
      <c r="C18" s="294" t="s">
        <v>268</v>
      </c>
      <c r="D18" s="143" t="s">
        <v>54</v>
      </c>
      <c r="E18" s="56">
        <f>E17*1.05</f>
        <v>486.52</v>
      </c>
      <c r="F18" s="293"/>
      <c r="G18" s="292"/>
      <c r="H18" s="292"/>
      <c r="I18" s="292"/>
      <c r="J18" s="292"/>
      <c r="K18" s="292"/>
      <c r="L18" s="292"/>
      <c r="M18" s="292"/>
      <c r="N18" s="292"/>
      <c r="O18" s="292"/>
      <c r="P18" s="292"/>
    </row>
    <row r="19" spans="1:16" s="147" customFormat="1">
      <c r="A19" s="143"/>
      <c r="B19" s="120"/>
      <c r="C19" s="237" t="s">
        <v>270</v>
      </c>
      <c r="D19" s="143" t="s">
        <v>37</v>
      </c>
      <c r="E19" s="123">
        <f>E17*6</f>
        <v>2780</v>
      </c>
      <c r="F19" s="293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6" s="147" customFormat="1">
      <c r="A20" s="143"/>
      <c r="B20" s="120"/>
      <c r="C20" s="144" t="s">
        <v>271</v>
      </c>
      <c r="D20" s="143" t="s">
        <v>47</v>
      </c>
      <c r="E20" s="123">
        <f>E17*5</f>
        <v>2317</v>
      </c>
      <c r="F20" s="293"/>
      <c r="G20" s="292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1:16" s="147" customFormat="1" ht="15.75">
      <c r="A21" s="148">
        <v>3</v>
      </c>
      <c r="B21" s="120" t="s">
        <v>239</v>
      </c>
      <c r="C21" s="144" t="s">
        <v>254</v>
      </c>
      <c r="D21" s="143" t="s">
        <v>54</v>
      </c>
      <c r="E21" s="149">
        <f>SUM(E17)</f>
        <v>463.35</v>
      </c>
      <c r="F21" s="293"/>
      <c r="G21" s="292"/>
      <c r="H21" s="56"/>
      <c r="I21" s="292"/>
      <c r="J21" s="292"/>
      <c r="K21" s="292"/>
      <c r="L21" s="292"/>
      <c r="M21" s="292"/>
      <c r="N21" s="292"/>
      <c r="O21" s="292"/>
      <c r="P21" s="292"/>
    </row>
    <row r="22" spans="1:16" s="147" customFormat="1" ht="15.75">
      <c r="A22" s="143"/>
      <c r="B22" s="120"/>
      <c r="C22" s="237" t="s">
        <v>272</v>
      </c>
      <c r="D22" s="143" t="s">
        <v>54</v>
      </c>
      <c r="E22" s="295">
        <f>E21*1.15</f>
        <v>532.9</v>
      </c>
      <c r="F22" s="293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pans="1:16" s="147" customFormat="1">
      <c r="A23" s="143"/>
      <c r="B23" s="120"/>
      <c r="C23" s="237" t="s">
        <v>270</v>
      </c>
      <c r="D23" s="143" t="s">
        <v>37</v>
      </c>
      <c r="E23" s="148">
        <f>E21*6</f>
        <v>2780</v>
      </c>
      <c r="F23" s="293"/>
      <c r="G23" s="292"/>
      <c r="H23" s="292"/>
      <c r="I23" s="292"/>
      <c r="J23" s="292"/>
      <c r="K23" s="292"/>
      <c r="L23" s="292"/>
      <c r="M23" s="292"/>
      <c r="N23" s="292"/>
      <c r="O23" s="292"/>
      <c r="P23" s="292"/>
    </row>
    <row r="24" spans="1:16" s="147" customFormat="1" ht="15.75">
      <c r="A24" s="148">
        <v>4</v>
      </c>
      <c r="B24" s="120" t="s">
        <v>239</v>
      </c>
      <c r="C24" s="144" t="s">
        <v>255</v>
      </c>
      <c r="D24" s="143" t="s">
        <v>54</v>
      </c>
      <c r="E24" s="149">
        <f>E21</f>
        <v>463.35</v>
      </c>
      <c r="F24" s="293"/>
      <c r="G24" s="292"/>
      <c r="H24" s="56"/>
      <c r="I24" s="292"/>
      <c r="J24" s="292"/>
      <c r="K24" s="292"/>
      <c r="L24" s="292"/>
      <c r="M24" s="292"/>
      <c r="N24" s="292"/>
      <c r="O24" s="292"/>
      <c r="P24" s="292"/>
    </row>
    <row r="25" spans="1:16" s="147" customFormat="1">
      <c r="A25" s="143"/>
      <c r="B25" s="120"/>
      <c r="C25" s="237" t="s">
        <v>273</v>
      </c>
      <c r="D25" s="143" t="s">
        <v>37</v>
      </c>
      <c r="E25" s="149">
        <v>362.25</v>
      </c>
      <c r="F25" s="293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s="147" customFormat="1">
      <c r="A26" s="143"/>
      <c r="B26" s="120"/>
      <c r="C26" s="237" t="s">
        <v>274</v>
      </c>
      <c r="D26" s="143" t="s">
        <v>37</v>
      </c>
      <c r="E26" s="149">
        <f>E24*1.8*2.5</f>
        <v>2085.08</v>
      </c>
      <c r="F26" s="293"/>
      <c r="G26" s="292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1:16" s="147" customFormat="1" ht="15.75">
      <c r="A27" s="347">
        <f>A24+1</f>
        <v>5</v>
      </c>
      <c r="B27" s="350" t="s">
        <v>77</v>
      </c>
      <c r="C27" s="351" t="s">
        <v>258</v>
      </c>
      <c r="D27" s="347" t="s">
        <v>399</v>
      </c>
      <c r="E27" s="307">
        <v>463.35</v>
      </c>
      <c r="F27" s="352"/>
      <c r="G27" s="353"/>
      <c r="H27" s="307"/>
      <c r="I27" s="353"/>
      <c r="J27" s="353"/>
      <c r="K27" s="353"/>
      <c r="L27" s="353"/>
      <c r="M27" s="353"/>
      <c r="N27" s="353"/>
      <c r="O27" s="353"/>
      <c r="P27" s="353"/>
    </row>
    <row r="28" spans="1:16" s="147" customFormat="1">
      <c r="A28" s="347"/>
      <c r="B28" s="350"/>
      <c r="C28" s="354" t="s">
        <v>275</v>
      </c>
      <c r="D28" s="347" t="s">
        <v>37</v>
      </c>
      <c r="E28" s="307">
        <f>E27*0.18</f>
        <v>83.4</v>
      </c>
      <c r="F28" s="352"/>
      <c r="G28" s="353"/>
      <c r="H28" s="353"/>
      <c r="I28" s="353"/>
      <c r="J28" s="353"/>
      <c r="K28" s="353"/>
      <c r="L28" s="353"/>
      <c r="M28" s="353"/>
      <c r="N28" s="353"/>
      <c r="O28" s="353"/>
      <c r="P28" s="353"/>
    </row>
    <row r="29" spans="1:16" s="147" customFormat="1" ht="13.5" thickBot="1">
      <c r="A29" s="355"/>
      <c r="B29" s="356"/>
      <c r="C29" s="354" t="s">
        <v>276</v>
      </c>
      <c r="D29" s="355" t="s">
        <v>37</v>
      </c>
      <c r="E29" s="357">
        <f>E27*0.3</f>
        <v>139.01</v>
      </c>
      <c r="F29" s="358"/>
      <c r="G29" s="359"/>
      <c r="H29" s="359"/>
      <c r="I29" s="359"/>
      <c r="J29" s="359"/>
      <c r="K29" s="359"/>
      <c r="L29" s="359"/>
      <c r="M29" s="359"/>
      <c r="N29" s="359"/>
      <c r="O29" s="359"/>
      <c r="P29" s="359"/>
    </row>
    <row r="30" spans="1:16" s="98" customFormat="1" ht="13.5" thickBot="1">
      <c r="A30" s="92"/>
      <c r="B30" s="4"/>
      <c r="C30" s="93" t="s">
        <v>28</v>
      </c>
      <c r="D30" s="94"/>
      <c r="E30" s="95"/>
      <c r="F30" s="96"/>
      <c r="G30" s="96"/>
      <c r="H30" s="96"/>
      <c r="I30" s="96"/>
      <c r="J30" s="96"/>
      <c r="K30" s="96"/>
      <c r="L30" s="97"/>
      <c r="M30" s="97"/>
      <c r="N30" s="97"/>
      <c r="O30" s="97"/>
      <c r="P30" s="97"/>
    </row>
    <row r="31" spans="1:16">
      <c r="H31" s="251"/>
      <c r="I31" s="251"/>
      <c r="J31" s="100"/>
      <c r="K31" s="100" t="s">
        <v>29</v>
      </c>
      <c r="L31" s="101"/>
      <c r="M31" s="102"/>
      <c r="N31" s="102"/>
      <c r="O31" s="102"/>
      <c r="P31" s="103"/>
    </row>
    <row r="32" spans="1:16">
      <c r="A32" s="104"/>
      <c r="B32" s="104"/>
      <c r="C32" s="104"/>
      <c r="J32" s="105"/>
      <c r="K32" s="105"/>
      <c r="L32" s="105" t="s">
        <v>89</v>
      </c>
      <c r="M32" s="106"/>
      <c r="N32" s="106"/>
      <c r="O32" s="106"/>
      <c r="P32" s="125"/>
    </row>
    <row r="33" spans="1:16">
      <c r="N33" s="78"/>
      <c r="O33" s="78"/>
      <c r="P33" s="126"/>
    </row>
    <row r="34" spans="1:16" s="53" customFormat="1">
      <c r="A34" s="107"/>
      <c r="B34" s="108"/>
      <c r="C34" s="107"/>
      <c r="D34" s="107"/>
      <c r="E34" s="109"/>
      <c r="F34" s="110"/>
      <c r="G34" s="110"/>
      <c r="H34" s="110"/>
    </row>
    <row r="35" spans="1:16" s="53" customFormat="1">
      <c r="A35" s="111"/>
      <c r="B35" s="112"/>
      <c r="C35" s="113"/>
      <c r="P35" s="129"/>
    </row>
    <row r="36" spans="1:16" s="53" customFormat="1">
      <c r="B36" s="113" t="s">
        <v>30</v>
      </c>
      <c r="C36" s="114"/>
      <c r="D36" s="89"/>
      <c r="E36" s="115"/>
      <c r="J36" s="53" t="s">
        <v>31</v>
      </c>
      <c r="K36" s="116"/>
      <c r="L36" s="116"/>
      <c r="M36" s="116"/>
      <c r="N36" s="89"/>
    </row>
    <row r="37" spans="1:16" s="53" customFormat="1">
      <c r="C37" s="110" t="s">
        <v>32</v>
      </c>
      <c r="D37" s="117"/>
      <c r="L37" s="113" t="s">
        <v>32</v>
      </c>
      <c r="N37" s="89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11811023622047245" right="0.11811023622047245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Koptāme</vt:lpstr>
      <vt:lpstr>Kopsavilkums_Nr.1</vt:lpstr>
      <vt:lpstr>Būvlaukums 1-1</vt:lpstr>
      <vt:lpstr>Bēniņu pārsegums1-2</vt:lpstr>
      <vt:lpstr>Fasāde 1-3</vt:lpstr>
      <vt:lpstr>Cokols 1-4</vt:lpstr>
      <vt:lpstr>Durvis, logi 1-5</vt:lpstr>
      <vt:lpstr>Iekšējā apdare 1-6</vt:lpstr>
      <vt:lpstr>Pagraba griestu siltināšana 1-7</vt:lpstr>
      <vt:lpstr>kapnu telpas kosm 1-8</vt:lpstr>
      <vt:lpstr>Apkure 2-1</vt:lpstr>
      <vt:lpstr>Udensvads 2-2</vt:lpstr>
      <vt:lpstr>'Bēniņu pārsegums1-2'!Print_Titles</vt:lpstr>
      <vt:lpstr>'Cokols 1-4'!Print_Titles</vt:lpstr>
      <vt:lpstr>'Fasāde 1-3'!Print_Titles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</dc:creator>
  <cp:lastModifiedBy>User</cp:lastModifiedBy>
  <cp:lastPrinted>2017-08-02T05:09:20Z</cp:lastPrinted>
  <dcterms:created xsi:type="dcterms:W3CDTF">2011-04-18T06:11:14Z</dcterms:created>
  <dcterms:modified xsi:type="dcterms:W3CDTF">2018-01-22T16:12:10Z</dcterms:modified>
</cp:coreProperties>
</file>